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0" windowWidth="15588" windowHeight="7608" tabRatio="500" activeTab="1"/>
  </bookViews>
  <sheets>
    <sheet name="Детализация" sheetId="1" r:id="rId1"/>
    <sheet name="Прогноз прил 3" sheetId="2" r:id="rId2"/>
    <sheet name="капитальные затраты" sheetId="3" r:id="rId3"/>
    <sheet name="Кап Газ" sheetId="5" r:id="rId4"/>
  </sheets>
  <definedNames>
    <definedName name="_Hlk331752892" localSheetId="1">NA()</definedName>
    <definedName name="_xlnm._FilterDatabase" localSheetId="0" hidden="1">Детализация!$A$2:$O$67</definedName>
    <definedName name="_xlnm._FilterDatabase" localSheetId="1" hidden="1">'Прогноз прил 3'!$A$9:$P$137</definedName>
    <definedName name="Excel_BuiltIn_Print_Area" localSheetId="1">'Прогноз прил 3'!$A$1:$O$119</definedName>
    <definedName name="_xlnm.Print_Titles" localSheetId="1">'Прогноз прил 3'!$9:$11</definedName>
    <definedName name="_xlnm.Print_Area" localSheetId="0">Детализация!$A$1:$O$74</definedName>
    <definedName name="_xlnm.Print_Area" localSheetId="2">'капитальные затраты'!$A$1:$Q$20</definedName>
    <definedName name="_xlnm.Print_Area" localSheetId="1">'Прогноз прил 3'!$A$1:$O$138</definedName>
  </definedNames>
  <calcPr calcId="145621"/>
</workbook>
</file>

<file path=xl/calcChain.xml><?xml version="1.0" encoding="utf-8"?>
<calcChain xmlns="http://schemas.openxmlformats.org/spreadsheetml/2006/main">
  <c r="O123" i="2" l="1"/>
  <c r="E73" i="2" l="1"/>
  <c r="E42" i="2" s="1"/>
  <c r="F11" i="1" l="1"/>
  <c r="F4" i="1" s="1"/>
  <c r="G123" i="2" l="1"/>
  <c r="H123" i="2"/>
  <c r="I123" i="2"/>
  <c r="G122" i="2"/>
  <c r="H122" i="2"/>
  <c r="I122" i="2"/>
  <c r="F67" i="1" l="1"/>
  <c r="F63" i="1" l="1"/>
  <c r="G63" i="1"/>
  <c r="H63" i="1"/>
  <c r="I63" i="1"/>
  <c r="J63" i="1"/>
  <c r="K63" i="1"/>
  <c r="L63" i="1"/>
  <c r="M63" i="1"/>
  <c r="N63" i="1"/>
  <c r="F19" i="1" l="1"/>
  <c r="I3" i="3" l="1"/>
  <c r="J3" i="3"/>
  <c r="K3" i="3"/>
  <c r="L3" i="3"/>
  <c r="M3" i="3"/>
  <c r="O27" i="2" l="1"/>
  <c r="O120" i="2" s="1"/>
  <c r="F53" i="1" l="1"/>
  <c r="N120" i="2" l="1"/>
  <c r="M120" i="2"/>
  <c r="L120" i="2"/>
  <c r="K120" i="2"/>
  <c r="J120" i="2"/>
  <c r="I120" i="2"/>
  <c r="H120" i="2"/>
  <c r="G120" i="2"/>
  <c r="F120" i="2"/>
  <c r="E120" i="2"/>
  <c r="D120" i="2"/>
  <c r="O135" i="2"/>
  <c r="F42" i="1" l="1"/>
  <c r="G42" i="1"/>
  <c r="H42" i="1"/>
  <c r="I42" i="1"/>
  <c r="J42" i="1"/>
  <c r="K42" i="1"/>
  <c r="L42" i="1"/>
  <c r="M42" i="1"/>
  <c r="N42" i="1"/>
  <c r="F83" i="2" l="1"/>
  <c r="F82" i="2"/>
  <c r="F125" i="2" l="1"/>
  <c r="F128" i="2"/>
  <c r="F123" i="2"/>
  <c r="F122" i="2"/>
  <c r="F81" i="2" l="1"/>
  <c r="F80" i="2" s="1"/>
  <c r="O133" i="2" l="1"/>
  <c r="F131" i="2"/>
  <c r="F127" i="2"/>
  <c r="F126" i="2" s="1"/>
  <c r="E4" i="3" s="1"/>
  <c r="F121" i="2"/>
  <c r="E3" i="3" s="1"/>
  <c r="F119" i="2"/>
  <c r="O60" i="1"/>
  <c r="O59" i="1"/>
  <c r="O58" i="1"/>
  <c r="F57" i="1"/>
  <c r="F56" i="1"/>
  <c r="F55" i="1"/>
  <c r="F54" i="1"/>
  <c r="F116" i="2" l="1"/>
  <c r="F115" i="2" s="1"/>
  <c r="F118" i="2"/>
  <c r="F52" i="1"/>
  <c r="E2" i="3"/>
  <c r="F114" i="2" l="1"/>
  <c r="F29" i="1"/>
  <c r="I47" i="1" l="1"/>
  <c r="J47" i="1"/>
  <c r="O23" i="2" l="1"/>
  <c r="O71" i="2"/>
  <c r="N131" i="2"/>
  <c r="N128" i="2"/>
  <c r="N127" i="2" s="1"/>
  <c r="N126" i="2" s="1"/>
  <c r="M4" i="3" s="1"/>
  <c r="M2" i="3" s="1"/>
  <c r="N125" i="2"/>
  <c r="N118" i="2" s="1"/>
  <c r="N119" i="2"/>
  <c r="N112" i="2"/>
  <c r="N111" i="2" s="1"/>
  <c r="N109" i="2"/>
  <c r="N108" i="2" s="1"/>
  <c r="N107" i="2"/>
  <c r="N95" i="2"/>
  <c r="N93" i="2"/>
  <c r="N92" i="2" s="1"/>
  <c r="N90" i="2"/>
  <c r="N89" i="2" s="1"/>
  <c r="N87" i="2"/>
  <c r="N85" i="2"/>
  <c r="N84" i="2" s="1"/>
  <c r="N83" i="2"/>
  <c r="N82" i="2"/>
  <c r="N81" i="2" s="1"/>
  <c r="N80" i="2" s="1"/>
  <c r="N75" i="2"/>
  <c r="N73" i="2"/>
  <c r="N72" i="2" s="1"/>
  <c r="N69" i="2"/>
  <c r="N66" i="2"/>
  <c r="N65" i="2" s="1"/>
  <c r="N64" i="2" s="1"/>
  <c r="N63" i="2"/>
  <c r="N45" i="2" s="1"/>
  <c r="N62" i="2"/>
  <c r="N44" i="2" s="1"/>
  <c r="N25" i="2" s="1"/>
  <c r="N60" i="2"/>
  <c r="N56" i="2"/>
  <c r="N55" i="2" s="1"/>
  <c r="N54" i="2" s="1"/>
  <c r="N52" i="2"/>
  <c r="N51" i="2" s="1"/>
  <c r="N50" i="2" s="1"/>
  <c r="N48" i="2"/>
  <c r="N47" i="2" s="1"/>
  <c r="N46" i="2" s="1"/>
  <c r="N36" i="2"/>
  <c r="N16" i="2" s="1"/>
  <c r="M131" i="2"/>
  <c r="M128" i="2"/>
  <c r="M127" i="2" s="1"/>
  <c r="M126" i="2" s="1"/>
  <c r="L4" i="3" s="1"/>
  <c r="L2" i="3" s="1"/>
  <c r="M125" i="2"/>
  <c r="M118" i="2" s="1"/>
  <c r="M119" i="2"/>
  <c r="M112" i="2"/>
  <c r="M111" i="2" s="1"/>
  <c r="M109" i="2"/>
  <c r="M108" i="2" s="1"/>
  <c r="M107" i="2"/>
  <c r="M95" i="2"/>
  <c r="M93" i="2"/>
  <c r="M92" i="2" s="1"/>
  <c r="M90" i="2"/>
  <c r="M89" i="2" s="1"/>
  <c r="M87" i="2"/>
  <c r="M85" i="2"/>
  <c r="M84" i="2" s="1"/>
  <c r="M83" i="2"/>
  <c r="M82" i="2"/>
  <c r="M81" i="2" s="1"/>
  <c r="M80" i="2" s="1"/>
  <c r="M75" i="2"/>
  <c r="M73" i="2"/>
  <c r="M72" i="2" s="1"/>
  <c r="M69" i="2"/>
  <c r="M66" i="2"/>
  <c r="M65" i="2" s="1"/>
  <c r="M64" i="2" s="1"/>
  <c r="M63" i="2"/>
  <c r="M45" i="2" s="1"/>
  <c r="M62" i="2"/>
  <c r="M44" i="2" s="1"/>
  <c r="M25" i="2" s="1"/>
  <c r="M60" i="2"/>
  <c r="M56" i="2"/>
  <c r="M55" i="2" s="1"/>
  <c r="M54" i="2" s="1"/>
  <c r="M52" i="2"/>
  <c r="M51" i="2" s="1"/>
  <c r="M50" i="2" s="1"/>
  <c r="M48" i="2"/>
  <c r="M40" i="2" s="1"/>
  <c r="M20" i="2" s="1"/>
  <c r="M36" i="2"/>
  <c r="M16" i="2" s="1"/>
  <c r="L131" i="2"/>
  <c r="L128" i="2"/>
  <c r="L127" i="2" s="1"/>
  <c r="L126" i="2" s="1"/>
  <c r="K4" i="3" s="1"/>
  <c r="K2" i="3" s="1"/>
  <c r="L125" i="2"/>
  <c r="L118" i="2" s="1"/>
  <c r="L119" i="2"/>
  <c r="L112" i="2"/>
  <c r="L111" i="2" s="1"/>
  <c r="L109" i="2"/>
  <c r="L108" i="2" s="1"/>
  <c r="L107" i="2"/>
  <c r="L95" i="2"/>
  <c r="L93" i="2"/>
  <c r="L92" i="2" s="1"/>
  <c r="L90" i="2"/>
  <c r="L89" i="2" s="1"/>
  <c r="L87" i="2"/>
  <c r="L85" i="2"/>
  <c r="L84" i="2" s="1"/>
  <c r="L83" i="2"/>
  <c r="L82" i="2"/>
  <c r="L81" i="2" s="1"/>
  <c r="L80" i="2" s="1"/>
  <c r="L75" i="2"/>
  <c r="L73" i="2"/>
  <c r="L72" i="2" s="1"/>
  <c r="L69" i="2"/>
  <c r="L66" i="2"/>
  <c r="L65" i="2" s="1"/>
  <c r="L64" i="2" s="1"/>
  <c r="L63" i="2"/>
  <c r="L45" i="2" s="1"/>
  <c r="L62" i="2"/>
  <c r="L44" i="2" s="1"/>
  <c r="L25" i="2" s="1"/>
  <c r="L60" i="2"/>
  <c r="L56" i="2"/>
  <c r="L55" i="2" s="1"/>
  <c r="L54" i="2" s="1"/>
  <c r="L52" i="2"/>
  <c r="L51" i="2" s="1"/>
  <c r="L50" i="2" s="1"/>
  <c r="L48" i="2"/>
  <c r="L47" i="2" s="1"/>
  <c r="L46" i="2" s="1"/>
  <c r="L36" i="2"/>
  <c r="L16" i="2" s="1"/>
  <c r="K131" i="2"/>
  <c r="K128" i="2"/>
  <c r="K127" i="2" s="1"/>
  <c r="K126" i="2" s="1"/>
  <c r="J4" i="3" s="1"/>
  <c r="J2" i="3" s="1"/>
  <c r="K125" i="2"/>
  <c r="K118" i="2" s="1"/>
  <c r="K119" i="2"/>
  <c r="K112" i="2"/>
  <c r="K111" i="2" s="1"/>
  <c r="K109" i="2"/>
  <c r="K108" i="2" s="1"/>
  <c r="K107" i="2"/>
  <c r="K95" i="2"/>
  <c r="K93" i="2"/>
  <c r="K92" i="2" s="1"/>
  <c r="K90" i="2"/>
  <c r="K89" i="2" s="1"/>
  <c r="K87" i="2"/>
  <c r="K85" i="2"/>
  <c r="K84" i="2" s="1"/>
  <c r="K83" i="2"/>
  <c r="K82" i="2"/>
  <c r="K81" i="2" s="1"/>
  <c r="K80" i="2" s="1"/>
  <c r="K75" i="2"/>
  <c r="K73" i="2"/>
  <c r="K72" i="2" s="1"/>
  <c r="K69" i="2"/>
  <c r="K66" i="2"/>
  <c r="K65" i="2" s="1"/>
  <c r="K64" i="2" s="1"/>
  <c r="K63" i="2"/>
  <c r="K45" i="2" s="1"/>
  <c r="K62" i="2"/>
  <c r="K44" i="2" s="1"/>
  <c r="K25" i="2" s="1"/>
  <c r="K60" i="2"/>
  <c r="K56" i="2"/>
  <c r="K55" i="2" s="1"/>
  <c r="K54" i="2" s="1"/>
  <c r="K52" i="2"/>
  <c r="K51" i="2" s="1"/>
  <c r="K50" i="2" s="1"/>
  <c r="K48" i="2"/>
  <c r="K47" i="2" s="1"/>
  <c r="K46" i="2" s="1"/>
  <c r="K36" i="2"/>
  <c r="K16" i="2" s="1"/>
  <c r="J131" i="2"/>
  <c r="J128" i="2"/>
  <c r="J127" i="2" s="1"/>
  <c r="J126" i="2" s="1"/>
  <c r="I4" i="3" s="1"/>
  <c r="I2" i="3" s="1"/>
  <c r="J125" i="2"/>
  <c r="J118" i="2" s="1"/>
  <c r="J119" i="2"/>
  <c r="J112" i="2"/>
  <c r="J111" i="2" s="1"/>
  <c r="J109" i="2"/>
  <c r="J108" i="2" s="1"/>
  <c r="J107" i="2"/>
  <c r="J95" i="2"/>
  <c r="J93" i="2"/>
  <c r="J92" i="2" s="1"/>
  <c r="J90" i="2"/>
  <c r="J89" i="2" s="1"/>
  <c r="J87" i="2"/>
  <c r="J85" i="2"/>
  <c r="J84" i="2" s="1"/>
  <c r="J83" i="2"/>
  <c r="J82" i="2"/>
  <c r="J81" i="2" s="1"/>
  <c r="J80" i="2" s="1"/>
  <c r="J75" i="2"/>
  <c r="J73" i="2"/>
  <c r="J72" i="2" s="1"/>
  <c r="J69" i="2"/>
  <c r="J66" i="2"/>
  <c r="J65" i="2" s="1"/>
  <c r="J64" i="2" s="1"/>
  <c r="J63" i="2"/>
  <c r="J45" i="2" s="1"/>
  <c r="J62" i="2"/>
  <c r="J44" i="2" s="1"/>
  <c r="J25" i="2" s="1"/>
  <c r="J60" i="2"/>
  <c r="J56" i="2"/>
  <c r="J55" i="2" s="1"/>
  <c r="J54" i="2" s="1"/>
  <c r="J52" i="2"/>
  <c r="J51" i="2" s="1"/>
  <c r="J50" i="2" s="1"/>
  <c r="J48" i="2"/>
  <c r="J40" i="2" s="1"/>
  <c r="J20" i="2" s="1"/>
  <c r="J36" i="2"/>
  <c r="J16" i="2" s="1"/>
  <c r="I131" i="2"/>
  <c r="I128" i="2"/>
  <c r="I116" i="2" s="1"/>
  <c r="I115" i="2" s="1"/>
  <c r="I125" i="2"/>
  <c r="I119" i="2"/>
  <c r="I112" i="2"/>
  <c r="I109" i="2"/>
  <c r="I107" i="2"/>
  <c r="I95" i="2"/>
  <c r="I93" i="2"/>
  <c r="I92" i="2" s="1"/>
  <c r="I90" i="2"/>
  <c r="I89" i="2" s="1"/>
  <c r="I87" i="2"/>
  <c r="I85" i="2"/>
  <c r="I84" i="2" s="1"/>
  <c r="I83" i="2"/>
  <c r="I82" i="2"/>
  <c r="I81" i="2" s="1"/>
  <c r="I80" i="2" s="1"/>
  <c r="I75" i="2"/>
  <c r="I73" i="2"/>
  <c r="I72" i="2" s="1"/>
  <c r="I69" i="2"/>
  <c r="I66" i="2"/>
  <c r="I65" i="2" s="1"/>
  <c r="I64" i="2" s="1"/>
  <c r="I63" i="2"/>
  <c r="I45" i="2" s="1"/>
  <c r="I62" i="2"/>
  <c r="I44" i="2" s="1"/>
  <c r="I60" i="2"/>
  <c r="I59" i="2" s="1"/>
  <c r="I56" i="2"/>
  <c r="I52" i="2"/>
  <c r="I51" i="2" s="1"/>
  <c r="I50" i="2" s="1"/>
  <c r="I48" i="2"/>
  <c r="I47" i="2" s="1"/>
  <c r="I46" i="2" s="1"/>
  <c r="I36" i="2"/>
  <c r="I16" i="2" s="1"/>
  <c r="O64" i="1"/>
  <c r="O65" i="1"/>
  <c r="O62" i="1"/>
  <c r="O61" i="1"/>
  <c r="O51" i="1"/>
  <c r="O50" i="1"/>
  <c r="O49" i="1"/>
  <c r="O48" i="1"/>
  <c r="O45" i="1"/>
  <c r="O44" i="1"/>
  <c r="O43" i="1"/>
  <c r="O36" i="1"/>
  <c r="O35" i="1"/>
  <c r="O34" i="1"/>
  <c r="O33" i="1"/>
  <c r="O31" i="1"/>
  <c r="O30" i="1"/>
  <c r="O28" i="1"/>
  <c r="O27" i="1"/>
  <c r="O26" i="1"/>
  <c r="O24" i="1"/>
  <c r="O23" i="1"/>
  <c r="O22" i="1"/>
  <c r="O18" i="1"/>
  <c r="O17" i="1"/>
  <c r="N30" i="2"/>
  <c r="N29" i="2" s="1"/>
  <c r="N28" i="2" s="1"/>
  <c r="N57" i="1"/>
  <c r="N56" i="1"/>
  <c r="N55" i="1"/>
  <c r="N7" i="1" s="1"/>
  <c r="N54" i="1"/>
  <c r="N53" i="1"/>
  <c r="N47" i="1"/>
  <c r="N46" i="1" s="1"/>
  <c r="N41" i="1"/>
  <c r="N105" i="2" s="1"/>
  <c r="N32" i="1"/>
  <c r="N29" i="1"/>
  <c r="N25" i="1"/>
  <c r="N21" i="1"/>
  <c r="N15" i="1"/>
  <c r="N14" i="1"/>
  <c r="N13" i="1"/>
  <c r="N12" i="1"/>
  <c r="N11" i="1"/>
  <c r="N4" i="1" s="1"/>
  <c r="M30" i="2"/>
  <c r="M29" i="2" s="1"/>
  <c r="M28" i="2" s="1"/>
  <c r="M57" i="1"/>
  <c r="M56" i="1"/>
  <c r="M55" i="1"/>
  <c r="M7" i="1" s="1"/>
  <c r="M54" i="1"/>
  <c r="M53" i="1"/>
  <c r="M47" i="1"/>
  <c r="M46" i="1" s="1"/>
  <c r="M41" i="1"/>
  <c r="M104" i="2" s="1"/>
  <c r="M32" i="1"/>
  <c r="M29" i="1"/>
  <c r="M25" i="1"/>
  <c r="M21" i="1"/>
  <c r="M15" i="1"/>
  <c r="M14" i="1"/>
  <c r="M13" i="1"/>
  <c r="M12" i="1"/>
  <c r="M11" i="1"/>
  <c r="M4" i="1" s="1"/>
  <c r="L30" i="2"/>
  <c r="L29" i="2" s="1"/>
  <c r="L28" i="2" s="1"/>
  <c r="L57" i="1"/>
  <c r="L56" i="1"/>
  <c r="L55" i="1"/>
  <c r="L7" i="1" s="1"/>
  <c r="L54" i="1"/>
  <c r="L53" i="1"/>
  <c r="L47" i="1"/>
  <c r="L46" i="1" s="1"/>
  <c r="L41" i="1"/>
  <c r="L105" i="2" s="1"/>
  <c r="L32" i="1"/>
  <c r="L29" i="1"/>
  <c r="L25" i="1"/>
  <c r="L21" i="1"/>
  <c r="L15" i="1"/>
  <c r="L14" i="1"/>
  <c r="L13" i="1"/>
  <c r="L12" i="1"/>
  <c r="L11" i="1"/>
  <c r="L4" i="1" s="1"/>
  <c r="K30" i="2"/>
  <c r="K29" i="2" s="1"/>
  <c r="K28" i="2" s="1"/>
  <c r="K57" i="1"/>
  <c r="K56" i="1"/>
  <c r="K55" i="1"/>
  <c r="K7" i="1" s="1"/>
  <c r="K54" i="1"/>
  <c r="K53" i="1"/>
  <c r="K47" i="1"/>
  <c r="K41" i="1"/>
  <c r="K32" i="1"/>
  <c r="K29" i="1"/>
  <c r="K25" i="1"/>
  <c r="K21" i="1"/>
  <c r="K15" i="1"/>
  <c r="K14" i="1"/>
  <c r="K13" i="1"/>
  <c r="K12" i="1"/>
  <c r="K11" i="1"/>
  <c r="K4" i="1" s="1"/>
  <c r="J30" i="2"/>
  <c r="J29" i="2" s="1"/>
  <c r="J28" i="2" s="1"/>
  <c r="J57" i="1"/>
  <c r="J56" i="1"/>
  <c r="J55" i="1"/>
  <c r="J7" i="1" s="1"/>
  <c r="J54" i="1"/>
  <c r="J53" i="1"/>
  <c r="J46" i="1"/>
  <c r="J41" i="1"/>
  <c r="J38" i="1" s="1"/>
  <c r="J32" i="1"/>
  <c r="J29" i="1"/>
  <c r="J25" i="1"/>
  <c r="J21" i="1"/>
  <c r="J15" i="1"/>
  <c r="J14" i="1"/>
  <c r="J13" i="1"/>
  <c r="J12" i="1"/>
  <c r="J11" i="1"/>
  <c r="J4" i="1" s="1"/>
  <c r="I30" i="2"/>
  <c r="I57" i="1"/>
  <c r="I56" i="1"/>
  <c r="I55" i="1"/>
  <c r="I7" i="1" s="1"/>
  <c r="I54" i="1"/>
  <c r="I53" i="1"/>
  <c r="I46" i="1"/>
  <c r="I41" i="1"/>
  <c r="I32" i="1"/>
  <c r="I29" i="1"/>
  <c r="I25" i="1"/>
  <c r="I21" i="1"/>
  <c r="I15" i="1"/>
  <c r="I14" i="1"/>
  <c r="I13" i="1"/>
  <c r="I12" i="1"/>
  <c r="I11" i="1"/>
  <c r="I4" i="1" s="1"/>
  <c r="I121" i="2" l="1"/>
  <c r="K116" i="2"/>
  <c r="K115" i="2" s="1"/>
  <c r="K114" i="2" s="1"/>
  <c r="L41" i="2"/>
  <c r="L21" i="2" s="1"/>
  <c r="I118" i="2"/>
  <c r="I127" i="2"/>
  <c r="I42" i="2"/>
  <c r="I22" i="2" s="1"/>
  <c r="J42" i="2"/>
  <c r="J22" i="2" s="1"/>
  <c r="K42" i="2"/>
  <c r="K22" i="2" s="1"/>
  <c r="N41" i="2"/>
  <c r="N21" i="2" s="1"/>
  <c r="J43" i="2"/>
  <c r="J24" i="2" s="1"/>
  <c r="M43" i="2"/>
  <c r="M24" i="2" s="1"/>
  <c r="I40" i="2"/>
  <c r="I20" i="2" s="1"/>
  <c r="K40" i="2"/>
  <c r="K20" i="2" s="1"/>
  <c r="N40" i="2"/>
  <c r="N20" i="2" s="1"/>
  <c r="L42" i="2"/>
  <c r="L22" i="2" s="1"/>
  <c r="M68" i="2"/>
  <c r="N104" i="2"/>
  <c r="N103" i="2" s="1"/>
  <c r="N101" i="2"/>
  <c r="M18" i="3" s="1"/>
  <c r="N42" i="2"/>
  <c r="N22" i="2" s="1"/>
  <c r="N38" i="1"/>
  <c r="N5" i="1" s="1"/>
  <c r="K43" i="2"/>
  <c r="K24" i="2" s="1"/>
  <c r="L43" i="2"/>
  <c r="L24" i="2" s="1"/>
  <c r="J116" i="2"/>
  <c r="J115" i="2" s="1"/>
  <c r="J114" i="2" s="1"/>
  <c r="J52" i="1"/>
  <c r="N52" i="1"/>
  <c r="J68" i="2"/>
  <c r="K68" i="2"/>
  <c r="L101" i="2"/>
  <c r="K18" i="3" s="1"/>
  <c r="I68" i="2"/>
  <c r="I43" i="2"/>
  <c r="M42" i="2"/>
  <c r="M22" i="2" s="1"/>
  <c r="N43" i="2"/>
  <c r="N24" i="2" s="1"/>
  <c r="J41" i="2"/>
  <c r="J21" i="2" s="1"/>
  <c r="M41" i="2"/>
  <c r="M21" i="2" s="1"/>
  <c r="L39" i="2"/>
  <c r="I29" i="2"/>
  <c r="I25" i="2"/>
  <c r="I6" i="1"/>
  <c r="J40" i="1"/>
  <c r="M6" i="1"/>
  <c r="I41" i="2"/>
  <c r="I55" i="2"/>
  <c r="J47" i="2"/>
  <c r="J46" i="2" s="1"/>
  <c r="K41" i="2"/>
  <c r="K21" i="2" s="1"/>
  <c r="L40" i="2"/>
  <c r="L20" i="2" s="1"/>
  <c r="M47" i="2"/>
  <c r="M46" i="2" s="1"/>
  <c r="N116" i="2"/>
  <c r="N115" i="2" s="1"/>
  <c r="N114" i="2" s="1"/>
  <c r="J39" i="2"/>
  <c r="L68" i="2"/>
  <c r="L104" i="2"/>
  <c r="M39" i="2"/>
  <c r="M116" i="2"/>
  <c r="M115" i="2" s="1"/>
  <c r="M114" i="2" s="1"/>
  <c r="N39" i="2"/>
  <c r="I52" i="1"/>
  <c r="K52" i="1"/>
  <c r="L38" i="1"/>
  <c r="L5" i="1" s="1"/>
  <c r="L52" i="1"/>
  <c r="M52" i="1"/>
  <c r="I58" i="2"/>
  <c r="J105" i="2"/>
  <c r="K39" i="2"/>
  <c r="K101" i="2"/>
  <c r="J18" i="3" s="1"/>
  <c r="L116" i="2"/>
  <c r="L115" i="2" s="1"/>
  <c r="L114" i="2" s="1"/>
  <c r="N68" i="2"/>
  <c r="K46" i="1"/>
  <c r="K39" i="1" s="1"/>
  <c r="K9" i="1" s="1"/>
  <c r="I111" i="2"/>
  <c r="I101" i="2" s="1"/>
  <c r="I108" i="2"/>
  <c r="M101" i="2"/>
  <c r="L18" i="3" s="1"/>
  <c r="K40" i="1"/>
  <c r="J101" i="2"/>
  <c r="I18" i="3" s="1"/>
  <c r="I40" i="1"/>
  <c r="M99" i="2"/>
  <c r="M103" i="2"/>
  <c r="M105" i="2"/>
  <c r="M38" i="1"/>
  <c r="M5" i="1" s="1"/>
  <c r="K104" i="2"/>
  <c r="K105" i="2"/>
  <c r="J104" i="2"/>
  <c r="I38" i="1"/>
  <c r="I5" i="1" s="1"/>
  <c r="I104" i="2"/>
  <c r="I105" i="2"/>
  <c r="N88" i="2"/>
  <c r="N33" i="2"/>
  <c r="N34" i="2"/>
  <c r="N14" i="2" s="1"/>
  <c r="N13" i="2" s="1"/>
  <c r="N59" i="2"/>
  <c r="N58" i="2" s="1"/>
  <c r="M14" i="3" s="1"/>
  <c r="M88" i="2"/>
  <c r="M33" i="2"/>
  <c r="M34" i="2"/>
  <c r="M14" i="2" s="1"/>
  <c r="M13" i="2" s="1"/>
  <c r="M59" i="2"/>
  <c r="M58" i="2" s="1"/>
  <c r="L88" i="2"/>
  <c r="L33" i="2"/>
  <c r="L34" i="2"/>
  <c r="L14" i="2" s="1"/>
  <c r="L13" i="2" s="1"/>
  <c r="L59" i="2"/>
  <c r="L58" i="2" s="1"/>
  <c r="K14" i="3" s="1"/>
  <c r="K88" i="2"/>
  <c r="K33" i="2"/>
  <c r="K34" i="2"/>
  <c r="K14" i="2" s="1"/>
  <c r="K13" i="2" s="1"/>
  <c r="K59" i="2"/>
  <c r="K58" i="2" s="1"/>
  <c r="J14" i="3" s="1"/>
  <c r="J88" i="2"/>
  <c r="J33" i="2"/>
  <c r="J34" i="2"/>
  <c r="J14" i="2" s="1"/>
  <c r="J13" i="2" s="1"/>
  <c r="J59" i="2"/>
  <c r="I88" i="2"/>
  <c r="I33" i="2"/>
  <c r="I39" i="2"/>
  <c r="I34" i="2"/>
  <c r="L39" i="1"/>
  <c r="N39" i="1"/>
  <c r="I39" i="1"/>
  <c r="M39" i="1"/>
  <c r="M9" i="1" s="1"/>
  <c r="J39" i="1"/>
  <c r="J37" i="1" s="1"/>
  <c r="M40" i="1"/>
  <c r="L40" i="1"/>
  <c r="N40" i="1"/>
  <c r="K38" i="1"/>
  <c r="K5" i="1" s="1"/>
  <c r="K10" i="1"/>
  <c r="J10" i="1"/>
  <c r="L10" i="1"/>
  <c r="N10" i="1"/>
  <c r="N6" i="1"/>
  <c r="M10" i="1"/>
  <c r="L6" i="1"/>
  <c r="K6" i="1"/>
  <c r="J5" i="1"/>
  <c r="J6" i="1"/>
  <c r="I10" i="1"/>
  <c r="H32" i="1"/>
  <c r="H3" i="3" l="1"/>
  <c r="I13" i="3"/>
  <c r="I8" i="3" s="1"/>
  <c r="K13" i="3"/>
  <c r="K12" i="3" s="1"/>
  <c r="M13" i="3"/>
  <c r="M8" i="3" s="1"/>
  <c r="M98" i="2"/>
  <c r="L19" i="3" s="1"/>
  <c r="L17" i="3" s="1"/>
  <c r="N99" i="2"/>
  <c r="N19" i="2" s="1"/>
  <c r="N17" i="2" s="1"/>
  <c r="L37" i="1"/>
  <c r="H13" i="3"/>
  <c r="J13" i="3"/>
  <c r="J12" i="3" s="1"/>
  <c r="I37" i="1"/>
  <c r="L13" i="3"/>
  <c r="L8" i="3" s="1"/>
  <c r="I24" i="2"/>
  <c r="J8" i="3"/>
  <c r="L14" i="3"/>
  <c r="I126" i="2"/>
  <c r="H4" i="3" s="1"/>
  <c r="K37" i="2"/>
  <c r="K32" i="2" s="1"/>
  <c r="N26" i="2"/>
  <c r="M3" i="1"/>
  <c r="N37" i="1"/>
  <c r="J26" i="2"/>
  <c r="L26" i="2"/>
  <c r="N37" i="2"/>
  <c r="N32" i="2" s="1"/>
  <c r="M19" i="2"/>
  <c r="M17" i="2" s="1"/>
  <c r="K26" i="2"/>
  <c r="L37" i="2"/>
  <c r="L32" i="2" s="1"/>
  <c r="J37" i="2"/>
  <c r="J32" i="2" s="1"/>
  <c r="M37" i="2"/>
  <c r="M32" i="2" s="1"/>
  <c r="H18" i="3"/>
  <c r="I14" i="2"/>
  <c r="I21" i="2"/>
  <c r="I54" i="2"/>
  <c r="H14" i="3" s="1"/>
  <c r="J58" i="2"/>
  <c r="I14" i="3" s="1"/>
  <c r="M26" i="2"/>
  <c r="L103" i="2"/>
  <c r="L99" i="2"/>
  <c r="L98" i="2" s="1"/>
  <c r="I28" i="2"/>
  <c r="L9" i="1"/>
  <c r="L3" i="1" s="1"/>
  <c r="K37" i="1"/>
  <c r="I26" i="2"/>
  <c r="N9" i="1"/>
  <c r="N3" i="1" s="1"/>
  <c r="I9" i="1"/>
  <c r="I3" i="1" s="1"/>
  <c r="K103" i="2"/>
  <c r="K99" i="2"/>
  <c r="K98" i="2" s="1"/>
  <c r="J103" i="2"/>
  <c r="J99" i="2"/>
  <c r="J98" i="2" s="1"/>
  <c r="I103" i="2"/>
  <c r="I99" i="2"/>
  <c r="I19" i="2" s="1"/>
  <c r="I37" i="2"/>
  <c r="I32" i="2" s="1"/>
  <c r="J9" i="1"/>
  <c r="J3" i="1" s="1"/>
  <c r="K3" i="1"/>
  <c r="M37" i="1"/>
  <c r="E19" i="1"/>
  <c r="E67" i="1"/>
  <c r="O67" i="1" s="1"/>
  <c r="H90" i="2"/>
  <c r="H2" i="3" l="1"/>
  <c r="J19" i="2"/>
  <c r="J17" i="2" s="1"/>
  <c r="J12" i="2" s="1"/>
  <c r="I9" i="3" s="1"/>
  <c r="I7" i="3" s="1"/>
  <c r="I12" i="3"/>
  <c r="M12" i="3"/>
  <c r="H8" i="3"/>
  <c r="K8" i="3"/>
  <c r="N98" i="2"/>
  <c r="N97" i="2" s="1"/>
  <c r="M97" i="2"/>
  <c r="H12" i="3"/>
  <c r="L12" i="3"/>
  <c r="N12" i="2"/>
  <c r="M9" i="3" s="1"/>
  <c r="M7" i="3" s="1"/>
  <c r="M12" i="2"/>
  <c r="L9" i="3" s="1"/>
  <c r="L7" i="3" s="1"/>
  <c r="I13" i="2"/>
  <c r="L19" i="2"/>
  <c r="L17" i="2" s="1"/>
  <c r="L12" i="2" s="1"/>
  <c r="I114" i="2"/>
  <c r="K19" i="2"/>
  <c r="K17" i="2" s="1"/>
  <c r="K12" i="2" s="1"/>
  <c r="J9" i="3" s="1"/>
  <c r="J7" i="3" s="1"/>
  <c r="I17" i="2"/>
  <c r="I98" i="2"/>
  <c r="H19" i="3" s="1"/>
  <c r="H17" i="3" s="1"/>
  <c r="E20" i="1"/>
  <c r="O20" i="1" s="1"/>
  <c r="K9" i="3" l="1"/>
  <c r="K7" i="3" s="1"/>
  <c r="M19" i="3"/>
  <c r="M17" i="3" s="1"/>
  <c r="J97" i="2"/>
  <c r="I19" i="3"/>
  <c r="I17" i="3" s="1"/>
  <c r="K97" i="2"/>
  <c r="J19" i="3"/>
  <c r="J17" i="3" s="1"/>
  <c r="K19" i="3"/>
  <c r="K17" i="3" s="1"/>
  <c r="L97" i="2"/>
  <c r="I97" i="2"/>
  <c r="I12" i="2"/>
  <c r="H9" i="3" s="1"/>
  <c r="H7" i="3" s="1"/>
  <c r="F75" i="2"/>
  <c r="F73" i="2"/>
  <c r="H83" i="2"/>
  <c r="G83" i="2"/>
  <c r="H82" i="2"/>
  <c r="G82" i="2"/>
  <c r="E82" i="2"/>
  <c r="H15" i="1"/>
  <c r="G15" i="1"/>
  <c r="F15" i="1"/>
  <c r="H14" i="1"/>
  <c r="G14" i="1"/>
  <c r="F14" i="1"/>
  <c r="H12" i="1"/>
  <c r="G12" i="1"/>
  <c r="F12" i="1"/>
  <c r="H66" i="2" l="1"/>
  <c r="G66" i="2"/>
  <c r="F66" i="2"/>
  <c r="E66" i="2"/>
  <c r="E14" i="1"/>
  <c r="H21" i="1" l="1"/>
  <c r="E12" i="1" l="1"/>
  <c r="H11" i="1"/>
  <c r="G11" i="1"/>
  <c r="E11" i="1"/>
  <c r="D63" i="1"/>
  <c r="D134" i="2" l="1"/>
  <c r="O134" i="2" s="1"/>
  <c r="H131" i="2"/>
  <c r="G131" i="2"/>
  <c r="E131" i="2"/>
  <c r="D131" i="2"/>
  <c r="H128" i="2"/>
  <c r="H127" i="2" s="1"/>
  <c r="H126" i="2" s="1"/>
  <c r="G128" i="2"/>
  <c r="G116" i="2" s="1"/>
  <c r="G115" i="2" s="1"/>
  <c r="E128" i="2"/>
  <c r="E127" i="2" s="1"/>
  <c r="E126" i="2" s="1"/>
  <c r="D4" i="3" s="1"/>
  <c r="D128" i="2"/>
  <c r="H125" i="2"/>
  <c r="G125" i="2"/>
  <c r="E125" i="2"/>
  <c r="E118" i="2" s="1"/>
  <c r="D125" i="2"/>
  <c r="E123" i="2"/>
  <c r="E122" i="2" s="1"/>
  <c r="D123" i="2"/>
  <c r="H119" i="2"/>
  <c r="G119" i="2"/>
  <c r="E119" i="2"/>
  <c r="H112" i="2"/>
  <c r="H111" i="2" s="1"/>
  <c r="G112" i="2"/>
  <c r="G111" i="2" s="1"/>
  <c r="F112" i="2"/>
  <c r="F111" i="2" s="1"/>
  <c r="E112" i="2"/>
  <c r="E111" i="2" s="1"/>
  <c r="D112" i="2"/>
  <c r="H109" i="2"/>
  <c r="H108" i="2" s="1"/>
  <c r="G109" i="2"/>
  <c r="G108" i="2" s="1"/>
  <c r="F109" i="2"/>
  <c r="F108" i="2" s="1"/>
  <c r="E109" i="2"/>
  <c r="E108" i="2" s="1"/>
  <c r="D109" i="2"/>
  <c r="H107" i="2"/>
  <c r="G107" i="2"/>
  <c r="F107" i="2"/>
  <c r="E107" i="2"/>
  <c r="D107" i="2"/>
  <c r="F96" i="2"/>
  <c r="E96" i="2"/>
  <c r="D96" i="2"/>
  <c r="H95" i="2"/>
  <c r="G95" i="2"/>
  <c r="F95" i="2"/>
  <c r="E95" i="2"/>
  <c r="D95" i="2"/>
  <c r="H93" i="2"/>
  <c r="H92" i="2" s="1"/>
  <c r="G93" i="2"/>
  <c r="G92" i="2" s="1"/>
  <c r="F93" i="2"/>
  <c r="F92" i="2" s="1"/>
  <c r="E93" i="2"/>
  <c r="E92" i="2" s="1"/>
  <c r="D93" i="2"/>
  <c r="G90" i="2"/>
  <c r="G89" i="2" s="1"/>
  <c r="F90" i="2"/>
  <c r="F34" i="2" s="1"/>
  <c r="F14" i="2" s="1"/>
  <c r="E90" i="2"/>
  <c r="E34" i="2" s="1"/>
  <c r="E14" i="2" s="1"/>
  <c r="D90" i="2"/>
  <c r="D34" i="2" s="1"/>
  <c r="D14" i="2" s="1"/>
  <c r="H89" i="2"/>
  <c r="F89" i="2"/>
  <c r="H87" i="2"/>
  <c r="G87" i="2"/>
  <c r="F87" i="2"/>
  <c r="D87" i="2"/>
  <c r="H85" i="2"/>
  <c r="G85" i="2"/>
  <c r="F85" i="2"/>
  <c r="D85" i="2"/>
  <c r="E83" i="2"/>
  <c r="D83" i="2"/>
  <c r="E81" i="2"/>
  <c r="D82" i="2"/>
  <c r="E77" i="2"/>
  <c r="E76" i="2" s="1"/>
  <c r="H75" i="2"/>
  <c r="G75" i="2"/>
  <c r="D75" i="2"/>
  <c r="H73" i="2"/>
  <c r="H72" i="2" s="1"/>
  <c r="G73" i="2"/>
  <c r="G42" i="2" s="1"/>
  <c r="D73" i="2"/>
  <c r="F36" i="2"/>
  <c r="F16" i="2" s="1"/>
  <c r="E75" i="2"/>
  <c r="H69" i="2"/>
  <c r="G69" i="2"/>
  <c r="D69" i="2"/>
  <c r="F68" i="2"/>
  <c r="E68" i="2"/>
  <c r="D66" i="2"/>
  <c r="O66" i="2" s="1"/>
  <c r="H65" i="2"/>
  <c r="H64" i="2" s="1"/>
  <c r="G65" i="2"/>
  <c r="G64" i="2" s="1"/>
  <c r="F65" i="2"/>
  <c r="F64" i="2" s="1"/>
  <c r="E65" i="2"/>
  <c r="E64" i="2" s="1"/>
  <c r="H63" i="2"/>
  <c r="H45" i="2" s="1"/>
  <c r="G63" i="2"/>
  <c r="G45" i="2" s="1"/>
  <c r="F63" i="2"/>
  <c r="E63" i="2"/>
  <c r="H62" i="2"/>
  <c r="H44" i="2" s="1"/>
  <c r="H25" i="2" s="1"/>
  <c r="G62" i="2"/>
  <c r="G44" i="2" s="1"/>
  <c r="G25" i="2" s="1"/>
  <c r="F62" i="2"/>
  <c r="F44" i="2" s="1"/>
  <c r="F25" i="2" s="1"/>
  <c r="E62" i="2"/>
  <c r="E44" i="2" s="1"/>
  <c r="E25" i="2" s="1"/>
  <c r="D62" i="2"/>
  <c r="H60" i="2"/>
  <c r="H59" i="2" s="1"/>
  <c r="G60" i="2"/>
  <c r="G59" i="2" s="1"/>
  <c r="F60" i="2"/>
  <c r="F59" i="2" s="1"/>
  <c r="E60" i="2"/>
  <c r="E59" i="2" s="1"/>
  <c r="D60" i="2"/>
  <c r="H56" i="2"/>
  <c r="H55" i="2" s="1"/>
  <c r="H54" i="2" s="1"/>
  <c r="G56" i="2"/>
  <c r="F56" i="2"/>
  <c r="F55" i="2" s="1"/>
  <c r="F54" i="2" s="1"/>
  <c r="E56" i="2"/>
  <c r="H52" i="2"/>
  <c r="H51" i="2" s="1"/>
  <c r="H50" i="2" s="1"/>
  <c r="G52" i="2"/>
  <c r="G41" i="2" s="1"/>
  <c r="G21" i="2" s="1"/>
  <c r="F52" i="2"/>
  <c r="F51" i="2" s="1"/>
  <c r="F50" i="2" s="1"/>
  <c r="E52" i="2"/>
  <c r="E51" i="2" s="1"/>
  <c r="E50" i="2" s="1"/>
  <c r="D52" i="2"/>
  <c r="H48" i="2"/>
  <c r="H47" i="2" s="1"/>
  <c r="H46" i="2" s="1"/>
  <c r="G48" i="2"/>
  <c r="F48" i="2"/>
  <c r="F47" i="2" s="1"/>
  <c r="F46" i="2" s="1"/>
  <c r="E48" i="2"/>
  <c r="E47" i="2" s="1"/>
  <c r="E46" i="2" s="1"/>
  <c r="H36" i="2"/>
  <c r="H16" i="2" s="1"/>
  <c r="G36" i="2"/>
  <c r="G16" i="2" s="1"/>
  <c r="D36" i="2"/>
  <c r="H34" i="2"/>
  <c r="H14" i="2" s="1"/>
  <c r="O109" i="2" l="1"/>
  <c r="O125" i="2"/>
  <c r="G118" i="2"/>
  <c r="G114" i="2" s="1"/>
  <c r="G121" i="2"/>
  <c r="F3" i="3" s="1"/>
  <c r="H118" i="2"/>
  <c r="H121" i="2"/>
  <c r="G3" i="3" s="1"/>
  <c r="G47" i="2"/>
  <c r="G46" i="2" s="1"/>
  <c r="G40" i="2"/>
  <c r="G20" i="2" s="1"/>
  <c r="G4" i="3"/>
  <c r="O128" i="2"/>
  <c r="O131" i="2"/>
  <c r="O87" i="2"/>
  <c r="O83" i="2"/>
  <c r="O75" i="2"/>
  <c r="O85" i="2"/>
  <c r="O96" i="2"/>
  <c r="D108" i="2"/>
  <c r="O108" i="2" s="1"/>
  <c r="D16" i="2"/>
  <c r="O60" i="2"/>
  <c r="O95" i="2"/>
  <c r="O107" i="2"/>
  <c r="O63" i="2"/>
  <c r="D72" i="2"/>
  <c r="D44" i="2"/>
  <c r="O62" i="2"/>
  <c r="D81" i="2"/>
  <c r="O82" i="2"/>
  <c r="O52" i="2"/>
  <c r="O90" i="2"/>
  <c r="O93" i="2"/>
  <c r="D111" i="2"/>
  <c r="O111" i="2" s="1"/>
  <c r="O112" i="2"/>
  <c r="D118" i="2"/>
  <c r="F84" i="2"/>
  <c r="D51" i="2"/>
  <c r="D59" i="2"/>
  <c r="O59" i="2" s="1"/>
  <c r="D127" i="2"/>
  <c r="H116" i="2"/>
  <c r="H115" i="2" s="1"/>
  <c r="E89" i="2"/>
  <c r="E33" i="2" s="1"/>
  <c r="F41" i="2"/>
  <c r="F21" i="2" s="1"/>
  <c r="D41" i="2"/>
  <c r="E41" i="2"/>
  <c r="E21" i="2" s="1"/>
  <c r="E36" i="2"/>
  <c r="O36" i="2" s="1"/>
  <c r="G127" i="2"/>
  <c r="G126" i="2" s="1"/>
  <c r="H41" i="2"/>
  <c r="H21" i="2" s="1"/>
  <c r="F101" i="2"/>
  <c r="H88" i="2"/>
  <c r="E43" i="2"/>
  <c r="E24" i="2" s="1"/>
  <c r="G34" i="2"/>
  <c r="G14" i="2" s="1"/>
  <c r="G13" i="2" s="1"/>
  <c r="D119" i="2"/>
  <c r="O119" i="2" s="1"/>
  <c r="H84" i="2"/>
  <c r="H39" i="2" s="1"/>
  <c r="H33" i="2"/>
  <c r="E39" i="2"/>
  <c r="D101" i="2"/>
  <c r="G51" i="2"/>
  <c r="G50" i="2" s="1"/>
  <c r="G72" i="2"/>
  <c r="G68" i="2" s="1"/>
  <c r="E58" i="2"/>
  <c r="O73" i="2"/>
  <c r="E80" i="2"/>
  <c r="E121" i="2"/>
  <c r="D3" i="3" s="1"/>
  <c r="D2" i="3" s="1"/>
  <c r="H13" i="2"/>
  <c r="F69" i="2"/>
  <c r="E40" i="2"/>
  <c r="E20" i="2" s="1"/>
  <c r="H42" i="2"/>
  <c r="H22" i="2" s="1"/>
  <c r="H43" i="2"/>
  <c r="G101" i="2"/>
  <c r="G26" i="2" s="1"/>
  <c r="F45" i="2"/>
  <c r="E45" i="2"/>
  <c r="H40" i="2"/>
  <c r="H20" i="2" s="1"/>
  <c r="H58" i="2"/>
  <c r="D130" i="2"/>
  <c r="O130" i="2" s="1"/>
  <c r="F40" i="2"/>
  <c r="F20" i="2" s="1"/>
  <c r="D43" i="2"/>
  <c r="H68" i="2"/>
  <c r="E55" i="2"/>
  <c r="E54" i="2" s="1"/>
  <c r="E101" i="2"/>
  <c r="D116" i="2"/>
  <c r="D122" i="2"/>
  <c r="O122" i="2" s="1"/>
  <c r="G58" i="2"/>
  <c r="H101" i="2"/>
  <c r="G84" i="2"/>
  <c r="G81" i="2" s="1"/>
  <c r="G80" i="2" s="1"/>
  <c r="G43" i="2"/>
  <c r="G55" i="2"/>
  <c r="G54" i="2" s="1"/>
  <c r="F58" i="2"/>
  <c r="D65" i="2"/>
  <c r="O65" i="2" s="1"/>
  <c r="F88" i="2"/>
  <c r="F33" i="2"/>
  <c r="D45" i="2"/>
  <c r="D89" i="2"/>
  <c r="D92" i="2"/>
  <c r="O92" i="2" s="1"/>
  <c r="G88" i="2"/>
  <c r="G33" i="2"/>
  <c r="E69" i="2"/>
  <c r="D84" i="2"/>
  <c r="E116" i="2"/>
  <c r="E115" i="2" s="1"/>
  <c r="E114" i="2" s="1"/>
  <c r="E72" i="2"/>
  <c r="O127" i="2" l="1"/>
  <c r="H114" i="2"/>
  <c r="G24" i="2"/>
  <c r="H24" i="2"/>
  <c r="O118" i="2"/>
  <c r="G2" i="3"/>
  <c r="O116" i="2"/>
  <c r="F4" i="3"/>
  <c r="F2" i="3" s="1"/>
  <c r="O69" i="2"/>
  <c r="O34" i="2"/>
  <c r="O89" i="2"/>
  <c r="O84" i="2"/>
  <c r="O101" i="2"/>
  <c r="D126" i="2"/>
  <c r="D50" i="2"/>
  <c r="O50" i="2" s="1"/>
  <c r="O51" i="2"/>
  <c r="D25" i="2"/>
  <c r="O25" i="2" s="1"/>
  <c r="O44" i="2"/>
  <c r="D21" i="2"/>
  <c r="O21" i="2" s="1"/>
  <c r="O41" i="2"/>
  <c r="O45" i="2"/>
  <c r="D68" i="2"/>
  <c r="O68" i="2" s="1"/>
  <c r="D24" i="2"/>
  <c r="D80" i="2"/>
  <c r="E16" i="2"/>
  <c r="O16" i="2" s="1"/>
  <c r="F39" i="2"/>
  <c r="D58" i="2"/>
  <c r="O58" i="2" s="1"/>
  <c r="D115" i="2"/>
  <c r="O115" i="2" s="1"/>
  <c r="E88" i="2"/>
  <c r="H81" i="2"/>
  <c r="H80" i="2" s="1"/>
  <c r="G39" i="2"/>
  <c r="D26" i="2"/>
  <c r="F26" i="2"/>
  <c r="H26" i="2"/>
  <c r="E26" i="2"/>
  <c r="D121" i="2"/>
  <c r="O121" i="2" s="1"/>
  <c r="O14" i="2"/>
  <c r="D33" i="2"/>
  <c r="O33" i="2" s="1"/>
  <c r="D88" i="2"/>
  <c r="H37" i="2"/>
  <c r="H32" i="2" s="1"/>
  <c r="D64" i="2"/>
  <c r="O64" i="2" s="1"/>
  <c r="C4" i="3" l="1"/>
  <c r="B4" i="3" s="1"/>
  <c r="O126" i="2"/>
  <c r="C3" i="3"/>
  <c r="O81" i="2"/>
  <c r="O88" i="2"/>
  <c r="O26" i="2"/>
  <c r="E22" i="2"/>
  <c r="O80" i="2"/>
  <c r="E13" i="2"/>
  <c r="E37" i="2"/>
  <c r="E32" i="2" s="1"/>
  <c r="F43" i="2"/>
  <c r="D114" i="2"/>
  <c r="O114" i="2" s="1"/>
  <c r="F42" i="2"/>
  <c r="O42" i="2" s="1"/>
  <c r="F72" i="2"/>
  <c r="O72" i="2" s="1"/>
  <c r="G37" i="2"/>
  <c r="G32" i="2" s="1"/>
  <c r="D13" i="2"/>
  <c r="O13" i="2" l="1"/>
  <c r="C2" i="3"/>
  <c r="B2" i="3" s="1"/>
  <c r="B3" i="3"/>
  <c r="F24" i="2"/>
  <c r="O24" i="2" s="1"/>
  <c r="O43" i="2"/>
  <c r="F22" i="2"/>
  <c r="O22" i="2" s="1"/>
  <c r="F37" i="2"/>
  <c r="F32" i="2" s="1"/>
  <c r="E15" i="1"/>
  <c r="E8" i="1"/>
  <c r="G11" i="5" l="1"/>
  <c r="F11" i="5"/>
  <c r="E11" i="5"/>
  <c r="D16" i="1" l="1"/>
  <c r="O16" i="1" s="1"/>
  <c r="D30" i="2"/>
  <c r="D19" i="1"/>
  <c r="O19" i="1" s="1"/>
  <c r="D56" i="2" l="1"/>
  <c r="D48" i="2"/>
  <c r="O48" i="2" s="1"/>
  <c r="D29" i="2"/>
  <c r="E21" i="1"/>
  <c r="F21" i="1"/>
  <c r="G21" i="1"/>
  <c r="F32" i="1"/>
  <c r="G32" i="1"/>
  <c r="E32" i="1"/>
  <c r="O56" i="2" l="1"/>
  <c r="D39" i="2"/>
  <c r="O39" i="2" s="1"/>
  <c r="D55" i="2"/>
  <c r="D40" i="2"/>
  <c r="O40" i="2" s="1"/>
  <c r="D47" i="2"/>
  <c r="O47" i="2" s="1"/>
  <c r="D28" i="2"/>
  <c r="H41" i="1"/>
  <c r="G41" i="1"/>
  <c r="F41" i="1"/>
  <c r="E41" i="1"/>
  <c r="D37" i="2" l="1"/>
  <c r="D54" i="2"/>
  <c r="O54" i="2" s="1"/>
  <c r="O55" i="2"/>
  <c r="D46" i="2"/>
  <c r="O46" i="2" s="1"/>
  <c r="E105" i="2"/>
  <c r="E104" i="2"/>
  <c r="E99" i="2" s="1"/>
  <c r="H104" i="2"/>
  <c r="H103" i="2" s="1"/>
  <c r="H105" i="2"/>
  <c r="F105" i="2"/>
  <c r="F104" i="2"/>
  <c r="F103" i="2" s="1"/>
  <c r="G103" i="2"/>
  <c r="G105" i="2"/>
  <c r="D20" i="2"/>
  <c r="O20" i="2" s="1"/>
  <c r="D41" i="1"/>
  <c r="O41" i="1" s="1"/>
  <c r="D21" i="1"/>
  <c r="O21" i="1" s="1"/>
  <c r="D32" i="2" l="1"/>
  <c r="O32" i="2" s="1"/>
  <c r="O37" i="2"/>
  <c r="G99" i="2"/>
  <c r="G98" i="2" s="1"/>
  <c r="G97" i="2" s="1"/>
  <c r="F99" i="2"/>
  <c r="F98" i="2" s="1"/>
  <c r="F97" i="2" s="1"/>
  <c r="E103" i="2"/>
  <c r="D104" i="2"/>
  <c r="O104" i="2" s="1"/>
  <c r="D105" i="2"/>
  <c r="O105" i="2" s="1"/>
  <c r="H99" i="2"/>
  <c r="H98" i="2" s="1"/>
  <c r="H97" i="2" s="1"/>
  <c r="E98" i="2"/>
  <c r="E97" i="2" s="1"/>
  <c r="D12" i="1"/>
  <c r="D14" i="1"/>
  <c r="O14" i="1" s="1"/>
  <c r="D103" i="2" l="1"/>
  <c r="O103" i="2" s="1"/>
  <c r="D8" i="1"/>
  <c r="O8" i="1" s="1"/>
  <c r="D99" i="2" l="1"/>
  <c r="D19" i="2" s="1"/>
  <c r="D17" i="2" s="1"/>
  <c r="D15" i="1"/>
  <c r="O15" i="1" s="1"/>
  <c r="D98" i="2" l="1"/>
  <c r="O98" i="2" s="1"/>
  <c r="O99" i="2"/>
  <c r="E53" i="1"/>
  <c r="G53" i="1"/>
  <c r="H53" i="1"/>
  <c r="D53" i="1"/>
  <c r="E54" i="1"/>
  <c r="G54" i="1"/>
  <c r="H54" i="1"/>
  <c r="D54" i="1"/>
  <c r="E55" i="1"/>
  <c r="E7" i="1" s="1"/>
  <c r="F7" i="1"/>
  <c r="G55" i="1"/>
  <c r="G7" i="1" s="1"/>
  <c r="H55" i="1"/>
  <c r="H7" i="1" s="1"/>
  <c r="D55" i="1"/>
  <c r="E56" i="1"/>
  <c r="H56" i="1"/>
  <c r="D56" i="1"/>
  <c r="E57" i="1"/>
  <c r="G57" i="1"/>
  <c r="H57" i="1"/>
  <c r="D57" i="1"/>
  <c r="O57" i="1" l="1"/>
  <c r="O56" i="1"/>
  <c r="O55" i="1"/>
  <c r="O54" i="1"/>
  <c r="O53" i="1"/>
  <c r="D97" i="2"/>
  <c r="O97" i="2" s="1"/>
  <c r="D12" i="2"/>
  <c r="D7" i="1"/>
  <c r="O7" i="1" s="1"/>
  <c r="D11" i="5"/>
  <c r="H52" i="1"/>
  <c r="G52" i="1"/>
  <c r="E52" i="1"/>
  <c r="D32" i="1"/>
  <c r="O32" i="1" s="1"/>
  <c r="D13" i="3" l="1"/>
  <c r="E13" i="3"/>
  <c r="D11" i="1"/>
  <c r="O11" i="1" s="1"/>
  <c r="E4" i="1"/>
  <c r="G4" i="1"/>
  <c r="H4" i="1"/>
  <c r="D13" i="1"/>
  <c r="E13" i="1"/>
  <c r="F13" i="1"/>
  <c r="G13" i="1"/>
  <c r="H13" i="1"/>
  <c r="D25" i="1"/>
  <c r="E25" i="1"/>
  <c r="F25" i="1"/>
  <c r="G25" i="1"/>
  <c r="H25" i="1"/>
  <c r="D29" i="1"/>
  <c r="E29" i="1"/>
  <c r="G29" i="1"/>
  <c r="H29" i="1"/>
  <c r="H38" i="1"/>
  <c r="D42" i="1"/>
  <c r="E42" i="1"/>
  <c r="F40" i="1"/>
  <c r="G40" i="1"/>
  <c r="H40" i="1"/>
  <c r="D47" i="1"/>
  <c r="E47" i="1"/>
  <c r="E46" i="1" s="1"/>
  <c r="F47" i="1"/>
  <c r="F46" i="1" s="1"/>
  <c r="G47" i="1"/>
  <c r="G46" i="1" s="1"/>
  <c r="H47" i="1"/>
  <c r="H46" i="1" s="1"/>
  <c r="D52" i="1"/>
  <c r="O52" i="1" s="1"/>
  <c r="E63" i="1"/>
  <c r="F30" i="2"/>
  <c r="G30" i="2"/>
  <c r="H30" i="2"/>
  <c r="E12" i="5"/>
  <c r="F38" i="1"/>
  <c r="F19" i="3"/>
  <c r="G38" i="1"/>
  <c r="E38" i="1"/>
  <c r="D38" i="1"/>
  <c r="E40" i="1"/>
  <c r="F5" i="1" l="1"/>
  <c r="O29" i="1"/>
  <c r="O47" i="1"/>
  <c r="O25" i="1"/>
  <c r="O42" i="1"/>
  <c r="O13" i="1"/>
  <c r="O38" i="1"/>
  <c r="O63" i="1"/>
  <c r="E5" i="1"/>
  <c r="D46" i="1"/>
  <c r="O46" i="1" s="1"/>
  <c r="E30" i="2"/>
  <c r="O30" i="2" s="1"/>
  <c r="G6" i="1"/>
  <c r="G10" i="1"/>
  <c r="D4" i="1"/>
  <c r="O4" i="1" s="1"/>
  <c r="F6" i="1"/>
  <c r="F10" i="1"/>
  <c r="E6" i="1"/>
  <c r="E10" i="1"/>
  <c r="D40" i="1"/>
  <c r="O40" i="1" s="1"/>
  <c r="H6" i="1"/>
  <c r="H10" i="1"/>
  <c r="F29" i="2"/>
  <c r="F28" i="2" s="1"/>
  <c r="F19" i="2"/>
  <c r="H29" i="2"/>
  <c r="H28" i="2" s="1"/>
  <c r="H19" i="2"/>
  <c r="H17" i="2" s="1"/>
  <c r="H12" i="2" s="1"/>
  <c r="G29" i="2"/>
  <c r="G28" i="2" s="1"/>
  <c r="G19" i="2"/>
  <c r="G17" i="2" s="1"/>
  <c r="G12" i="2" s="1"/>
  <c r="F14" i="3"/>
  <c r="E39" i="1"/>
  <c r="E9" i="1" s="1"/>
  <c r="G5" i="1"/>
  <c r="H5" i="1"/>
  <c r="D14" i="3"/>
  <c r="D6" i="1"/>
  <c r="D10" i="1"/>
  <c r="D5" i="1"/>
  <c r="G12" i="5"/>
  <c r="F12" i="5"/>
  <c r="E9" i="5"/>
  <c r="E14" i="3"/>
  <c r="F39" i="1"/>
  <c r="F13" i="3"/>
  <c r="G19" i="3"/>
  <c r="G39" i="1"/>
  <c r="H39" i="1"/>
  <c r="H37" i="1" s="1"/>
  <c r="G13" i="3"/>
  <c r="C11" i="5"/>
  <c r="D12" i="5"/>
  <c r="E19" i="3"/>
  <c r="F12" i="3" l="1"/>
  <c r="O10" i="1"/>
  <c r="O6" i="1"/>
  <c r="D39" i="1"/>
  <c r="O39" i="1" s="1"/>
  <c r="O5" i="1"/>
  <c r="E29" i="2"/>
  <c r="E19" i="2"/>
  <c r="E3" i="1"/>
  <c r="E37" i="1"/>
  <c r="G14" i="3"/>
  <c r="C14" i="3"/>
  <c r="C13" i="3"/>
  <c r="B13" i="3" s="1"/>
  <c r="C18" i="3"/>
  <c r="D19" i="3"/>
  <c r="D18" i="3"/>
  <c r="E18" i="3"/>
  <c r="E17" i="3" s="1"/>
  <c r="F18" i="3"/>
  <c r="F17" i="3" s="1"/>
  <c r="G37" i="1"/>
  <c r="G9" i="1"/>
  <c r="G3" i="1" s="1"/>
  <c r="F37" i="1"/>
  <c r="F9" i="1"/>
  <c r="F3" i="1" s="1"/>
  <c r="H9" i="1"/>
  <c r="H3" i="1" s="1"/>
  <c r="G9" i="5"/>
  <c r="F9" i="5"/>
  <c r="D9" i="5"/>
  <c r="B11" i="5"/>
  <c r="G18" i="3"/>
  <c r="B14" i="3" l="1"/>
  <c r="B18" i="3"/>
  <c r="D37" i="1"/>
  <c r="O37" i="1" s="1"/>
  <c r="D9" i="1"/>
  <c r="O9" i="1" s="1"/>
  <c r="E17" i="2"/>
  <c r="O17" i="2" s="1"/>
  <c r="O19" i="2"/>
  <c r="E28" i="2"/>
  <c r="O28" i="2" s="1"/>
  <c r="O29" i="2"/>
  <c r="C8" i="3"/>
  <c r="E8" i="3"/>
  <c r="G12" i="3"/>
  <c r="F8" i="3"/>
  <c r="E12" i="3"/>
  <c r="C12" i="3"/>
  <c r="D12" i="3"/>
  <c r="D17" i="3"/>
  <c r="G17" i="3"/>
  <c r="G8" i="3"/>
  <c r="D8" i="3"/>
  <c r="E12" i="2" l="1"/>
  <c r="O12" i="2" s="1"/>
  <c r="B12" i="3"/>
  <c r="B8" i="3"/>
  <c r="D3" i="1"/>
  <c r="O3" i="1" s="1"/>
  <c r="P32" i="2"/>
  <c r="C19" i="3"/>
  <c r="B19" i="3" s="1"/>
  <c r="E9" i="3"/>
  <c r="N8" i="3"/>
  <c r="F9" i="3"/>
  <c r="F7" i="3" s="1"/>
  <c r="G9" i="3"/>
  <c r="G7" i="3" s="1"/>
  <c r="D9" i="3" l="1"/>
  <c r="D7" i="3" s="1"/>
  <c r="E7" i="3"/>
  <c r="B17" i="3"/>
  <c r="C17" i="3"/>
  <c r="C12" i="5" l="1"/>
  <c r="C9" i="5" l="1"/>
  <c r="B12" i="5"/>
  <c r="B9" i="5" s="1"/>
  <c r="N7" i="3" l="1"/>
  <c r="O7" i="3"/>
  <c r="P12" i="2"/>
  <c r="C9" i="3" l="1"/>
  <c r="B9" i="3" l="1"/>
  <c r="B7" i="3" s="1"/>
  <c r="C7" i="3"/>
</calcChain>
</file>

<file path=xl/sharedStrings.xml><?xml version="1.0" encoding="utf-8"?>
<sst xmlns="http://schemas.openxmlformats.org/spreadsheetml/2006/main" count="431" uniqueCount="165">
  <si>
    <t>№          п/п</t>
  </si>
  <si>
    <t>Наименование государственной программы, подпрограммы,  отдельного мероприятия, проекта (программы)</t>
  </si>
  <si>
    <t xml:space="preserve">Источники финансирования*, 
ответственный исполнитель, соисполнитель 
</t>
  </si>
  <si>
    <t>Итого:</t>
  </si>
  <si>
    <t>Государственная программа Кировской области  «Развитие жилищно-коммунального комплекса и повышение энергетической эффективности»  на 2020 – 2024 годы</t>
  </si>
  <si>
    <t>всего</t>
  </si>
  <si>
    <t>областной бюджет</t>
  </si>
  <si>
    <t>местный бюджет</t>
  </si>
  <si>
    <t xml:space="preserve">иные внебюджетные источники  </t>
  </si>
  <si>
    <t>Подпрограмма "Развитие коммунальной и жилищной инфраструктуры кировской области</t>
  </si>
  <si>
    <t>федеральный бюджет</t>
  </si>
  <si>
    <t>1.1.</t>
  </si>
  <si>
    <t>1.2.</t>
  </si>
  <si>
    <t>Отдельное мероприятие «Обеспечение создания условий для организации и осуществления государственного контроля в сфере жилищных правоотношений»</t>
  </si>
  <si>
    <t>1.3.</t>
  </si>
  <si>
    <t>1.4.</t>
  </si>
  <si>
    <t>1.5.</t>
  </si>
  <si>
    <t>1.6.</t>
  </si>
  <si>
    <t>Региональный проект «Чистая вода Кировской области»</t>
  </si>
  <si>
    <t>1.7.</t>
  </si>
  <si>
    <t>Подпрограмма  «Энергосбережение и повышение энергетической эффективности в Кировской области»</t>
  </si>
  <si>
    <t>2.1</t>
  </si>
  <si>
    <t>Отдельное мероприятие «Совершенствование энергетического менеджмента»</t>
  </si>
  <si>
    <t xml:space="preserve">иные внебюджетные источники </t>
  </si>
  <si>
    <t>2.1.1</t>
  </si>
  <si>
    <t xml:space="preserve">Организация предоставления физическим лицам, организациям, ОГВ, органам местного самоуправления информации о требованиях законодательства об энергосбережении и о повышении энергетической эффективности и о ходе реализации его положений путем ее представления оператору государственной информационной системы в области энергосбережения и повышения энергетической эффективности и размещения в сети Интернет </t>
  </si>
  <si>
    <t>2.1.2</t>
  </si>
  <si>
    <t>Проведение экспертизы программ по энергосбережению и повышению энергетической эффективности организаций, осуществляющих регулируемые виды деятельности</t>
  </si>
  <si>
    <t>2.1.3</t>
  </si>
  <si>
    <t>Проверка инвестиционных программ субъектов электроэнергетики, отнесенных к числу таковых, инвестиционные программы которых утверждаются и контролируются органами исполнительной власти субъектов Российской Федерации, на предмет подготовки заключения об обоснованности представленных материалов в составе инвестиционных программ</t>
  </si>
  <si>
    <t>2.2</t>
  </si>
  <si>
    <t>Отдельное мероприятие «Повышение эффективности потребления ЭР в потребительском секторе»</t>
  </si>
  <si>
    <t xml:space="preserve">иные внебюджетные источники  
</t>
  </si>
  <si>
    <t>2.2.1</t>
  </si>
  <si>
    <t>Повышение эффективности потребления ЭР за счет внебюджетных средств, предоставленных в виде целевых займов</t>
  </si>
  <si>
    <t>2.2.1.1</t>
  </si>
  <si>
    <t>Проведение 4-х конкурсов проектов по энергосбережению</t>
  </si>
  <si>
    <t>не требуется</t>
  </si>
  <si>
    <t>х</t>
  </si>
  <si>
    <t>2.2.1.2</t>
  </si>
  <si>
    <t>Предоставление беспроцентных займов победителям конкурса</t>
  </si>
  <si>
    <t>2.2.2</t>
  </si>
  <si>
    <t>Модернизация оборудования, используемого для потребления ЭР, в том числе замене оборудования на оборудование с более высоким коэффициентом полезного действия, внедрению инновационных решений и технологий в целях повышения энергетической эффективности при потреблении ЭР</t>
  </si>
  <si>
    <t>2.2.3</t>
  </si>
  <si>
    <t>Анализ реализации энергосервисных контрактов, зданий государственных и муниципальных учреждений на территории региона</t>
  </si>
  <si>
    <t>3</t>
  </si>
  <si>
    <t>Подпрограмма «Газификация Кировской области»</t>
  </si>
  <si>
    <t>3.1</t>
  </si>
  <si>
    <t>3.2</t>
  </si>
  <si>
    <t>Отдельное мероприятие «Строительство объектов газозаправочной инфраструктуры в Кировской области»</t>
  </si>
  <si>
    <t>3.3</t>
  </si>
  <si>
    <t>3.4</t>
  </si>
  <si>
    <t>Отдельное мероприятие «Обеспечение создания условий для реализации Государственной программы»</t>
  </si>
  <si>
    <t>4.1</t>
  </si>
  <si>
    <t>Содержание министерства энергетики и жилищно-коммунального хозяйства Кировской области</t>
  </si>
  <si>
    <t>4.2</t>
  </si>
  <si>
    <t>Содержание Кировского областного государственного бюджетного учреждения институт «Кировкоммунпроект»</t>
  </si>
  <si>
    <t>4.3</t>
  </si>
  <si>
    <t>№    п/п</t>
  </si>
  <si>
    <t>Расходы, тыс. рублей</t>
  </si>
  <si>
    <t>итого</t>
  </si>
  <si>
    <t xml:space="preserve">федеральный бюджет </t>
  </si>
  <si>
    <t>в том числе</t>
  </si>
  <si>
    <t>министерство строительства Кировской области</t>
  </si>
  <si>
    <t xml:space="preserve">областной бюджет </t>
  </si>
  <si>
    <t>государственная жилищная инспекция Кировской области</t>
  </si>
  <si>
    <t>региональная служба по тарифам Кировской области</t>
  </si>
  <si>
    <t>Отдельное мероприятие «Проведение комплекса организационно-правовых мероприятий по управлению энергосбережением»</t>
  </si>
  <si>
    <t xml:space="preserve">Подпрограмма  «Газификация Кировской области»
</t>
  </si>
  <si>
    <t>Отдельное мероприятие «Проектирование и строительство объектов газификации»</t>
  </si>
  <si>
    <t>Отдельное мероприятие «Осуществление функции заказчика по проектированию, строительству и реконструкции объектов инженерной инфраструктуры Кировской области»</t>
  </si>
  <si>
    <t>капитальные вложения</t>
  </si>
  <si>
    <t>прочие расходы</t>
  </si>
  <si>
    <t>свод</t>
  </si>
  <si>
    <t>ЖКХ</t>
  </si>
  <si>
    <t>Подпрограмма  «Развитие коммунальной и жилищной инфраструктуры Кировской области»</t>
  </si>
  <si>
    <t>Отдельное мероприятие «Обеспечение создания условий для реализации на территории Кировской области государственной ценовой политики в регулируемых сферах деятельности»</t>
  </si>
  <si>
    <t>Отдельное мероприятие «Возмещение части недополученных доходов ресурсоснабжающим и управляющим организациям и иным исполнителям коммунальных услуг в связи с пересмотром размера подлежащей внесению платы граждан за коммунальные услуги при приведении в соответствие с утвержденными в установленном порядке предельными индексами»</t>
  </si>
  <si>
    <t>Отдельное мероприятие «Обеспечение проведения капитального ремонта многоквартирных домов»</t>
  </si>
  <si>
    <t>Отдельное мероприятие «Реализация инвестиционного проекта по строительству объекта «Внеплощадочные системы водоснабжения г. Кирова»</t>
  </si>
  <si>
    <t>Отдельное мероприятие «Реализация мероприятий, направленных на подготовку объектов коммунальной инфраструктуры к работе в осенне-зимний период»</t>
  </si>
  <si>
    <t>Направления финансирования Подпрограммы</t>
  </si>
  <si>
    <t>Объемы финансирования Подпрограммы, тыс. рублей</t>
  </si>
  <si>
    <t>в том числе по годам</t>
  </si>
  <si>
    <t>2020 год</t>
  </si>
  <si>
    <t>2021 год</t>
  </si>
  <si>
    <t>2022 год</t>
  </si>
  <si>
    <t>2023 год</t>
  </si>
  <si>
    <t>2024 год</t>
  </si>
  <si>
    <t>Подпрограмма - всего</t>
  </si>
  <si>
    <t>Отдельное мероприятие "Налоговые расходы"</t>
  </si>
  <si>
    <t xml:space="preserve">Источник финансирования,  ответственный исполнитель, соисполнитель </t>
  </si>
  <si>
    <t>Государственная программа Кировской области «Развитие жилищно-коммунального комплекса и повышение энергетической эффективности»</t>
  </si>
  <si>
    <t xml:space="preserve">налоговый расход – консолидированный бюджет </t>
  </si>
  <si>
    <t>ГАЗ</t>
  </si>
  <si>
    <t>ЭНЕРГЕТИКА</t>
  </si>
  <si>
    <t>внебюджетные источники</t>
  </si>
  <si>
    <t>Отдельное мероприятие «Обеспечение  государственной ценовой политики в регулируемых сферах деятельности»</t>
  </si>
  <si>
    <t>Отдельное мероприятие  «Обеспечение создания условий для реализации Государственной программы»</t>
  </si>
  <si>
    <t>1</t>
  </si>
  <si>
    <t>2.7</t>
  </si>
  <si>
    <t>2.6</t>
  </si>
  <si>
    <t>2.8</t>
  </si>
  <si>
    <t>2.5</t>
  </si>
  <si>
    <t xml:space="preserve">налоговые расходы – консолидированный бюджет </t>
  </si>
  <si>
    <t>налоговый расход-консолидированный бюджет</t>
  </si>
  <si>
    <t>Другие мероприятия в установленной сфере деятельности (судебные акты)</t>
  </si>
  <si>
    <t>Социологический опрос</t>
  </si>
  <si>
    <t>средства государственной корпорации - Фонда содействия рефорированию жилищно-коммунального хозяйства</t>
  </si>
  <si>
    <t xml:space="preserve">Отельное мероприятие по предоставлению субсидии ресурсоснабжающим, управляющим организациям и иным исполнителям коммунальных услуг на возмещение части затрат на приобретение торфа    в связи с производством (реализацией) товаров, выполнением работ, оказанием услуг </t>
  </si>
  <si>
    <t xml:space="preserve">справочно: налоговый расход – консолидированный бюджет </t>
  </si>
  <si>
    <t>иные внебюджетные источники</t>
  </si>
  <si>
    <t>Отдельное мероприятие «Обеспечение проведения капитального ремонта общего имущества в многоквартирных домах»</t>
  </si>
  <si>
    <t>2.3</t>
  </si>
  <si>
    <t>Отдельное мероприятие «Налоговые расходы»</t>
  </si>
  <si>
    <t xml:space="preserve">справочно: налоговый  расход – консолидированный бюджет </t>
  </si>
  <si>
    <t>4.4</t>
  </si>
  <si>
    <t>2.4</t>
  </si>
  <si>
    <t>в лицевом счкте 1044198,0 с учетом поправок декабря 1201924,9</t>
  </si>
  <si>
    <t>-</t>
  </si>
  <si>
    <t>Наименование государственной программы, подпрограммы,  отдельного мероприятия, проекта</t>
  </si>
  <si>
    <t>Отдельное мероприятие «Повышение эффективности потребления энергетических ресурсов в потребительском секторе»</t>
  </si>
  <si>
    <t>Отдельное мероприятие  ИБТ мазут</t>
  </si>
  <si>
    <t>Отдельное мероприятие "Предоставление иных межбюджетных трансфертов из областного бюджета бюджету муниципального образования «городской округ город Слободской Кировской области» на финансовое обеспечение (возмещение) затрат на приобретение мазута"</t>
  </si>
  <si>
    <t>Отдельное мероприятие «Предоставление финансовой поддержки ресурсоснабжающим, управляющим организациям и иным исполнителям коммунальных услуг»</t>
  </si>
  <si>
    <t xml:space="preserve">2021 год </t>
  </si>
  <si>
    <t xml:space="preserve"> х</t>
  </si>
  <si>
    <t xml:space="preserve">  х</t>
  </si>
  <si>
    <t xml:space="preserve">  РЕСУРСНОЕ ОБЕСПЕЧЕНИЕ</t>
  </si>
  <si>
    <t xml:space="preserve">  Государственной программы </t>
  </si>
  <si>
    <t>в том числе:</t>
  </si>
  <si>
    <t>2025 год</t>
  </si>
  <si>
    <t>2026 год</t>
  </si>
  <si>
    <t>2027 год</t>
  </si>
  <si>
    <t>2028 год</t>
  </si>
  <si>
    <t>2029  год</t>
  </si>
  <si>
    <t>2030 год</t>
  </si>
  <si>
    <t>Отдельное мероприятие «Обеспечение осуществления государственного контроля (надзора) в сфере жилищных правоотношений»</t>
  </si>
  <si>
    <t>Отдельное мероприятие «Проведение социологического опроса удовлетворенности жилищно-коммунальными услугами населения городских и муниципальных округов, муниципальных районов Кировской области»</t>
  </si>
  <si>
    <t>министерство строрительства, энергетики и жилищно-коммунального хозяйства Кировской области</t>
  </si>
  <si>
    <t xml:space="preserve">министерство строрительства, энергетики и жилищно-коммунального хозяйства  Кировской области </t>
  </si>
  <si>
    <t>Региональный проект «Чистая вода в Кировской области»*</t>
  </si>
  <si>
    <t>Кап ремонт</t>
  </si>
  <si>
    <t>Содержание Кировского областного государственного казенного учреждения  «Региональный информационно-аналитический центр при министерстве строительства, энергетики и жилищно-коммунального хозяйства Кировской области»</t>
  </si>
  <si>
    <t xml:space="preserve">                                                                               </t>
  </si>
  <si>
    <t>средства публично-правовой компании – Фонда развития территорий ***</t>
  </si>
  <si>
    <t xml:space="preserve">                                                              к Государственной программе</t>
  </si>
  <si>
    <t xml:space="preserve">                                                              Приложение № 6</t>
  </si>
  <si>
    <t xml:space="preserve">                                                              Приложение  № 6                                                                                                                                                                                                                                           </t>
  </si>
  <si>
    <t>____________________________</t>
  </si>
  <si>
    <t>2457233,50**</t>
  </si>
  <si>
    <t>министерство  энергетики и жилищно-коммунального хозяйства Кировской области *</t>
  </si>
  <si>
    <t xml:space="preserve">министерство  энергетики и жилищно-коммунального хозяйства Кировской области * </t>
  </si>
  <si>
    <t>министерство строительства Кировской области *</t>
  </si>
  <si>
    <t>министерство энергетики и жилищно-коммунального хозяйства Кировской области *</t>
  </si>
  <si>
    <t>министерство строительства Кировской области*</t>
  </si>
  <si>
    <t>министерство строительства  Кировской области *</t>
  </si>
  <si>
    <t>в том числе                                                        министерство  энергетики и жилищно-коммунального хозяйства Кировской области *</t>
  </si>
  <si>
    <t>в том числе                                                                                          министерство  энергетики и жилищно-коммунального хозяйства Кировской области *</t>
  </si>
  <si>
    <t>в том числе министерство энергетики и жилищно-коммунального хозяйства Кировской области *</t>
  </si>
  <si>
    <t>Отдельное мероприятие «Обеспечение подготовки объектов коммунальной инфраструктуры к работе в осенне-зимний период»</t>
  </si>
  <si>
    <t>Отдельное мероприятие «Создание альтернативного источника водоснабжения г. Кирова»</t>
  </si>
  <si>
    <t>Подпрограмма «Энергосбережение и повышение энергетической эффективности в Кировской области"</t>
  </si>
  <si>
    <t>Отдельное мероприятие «Предоставление целевых займов за счет внебюджетных средств на мероприятия по энергосбережению потребителям отбора»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</si>
  <si>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До 12.05.2021 – министерство энергетики и жилищно-коммунального хозяйства Кировской области, с 12.05.2021 по 15.01.2023 – министерство строительства, энергетики и жилищно-коммунального хозяйства Кировской области.                                                                                                                                             ** Финансирование в соответствии со сводной бюджетной росписью областного бюджета по состоянию на 31.12.2022.   
*** До  13.12.2022 –  средства государственной корпорации – Фонда содействия реформирования жилищно-коммунального хозяйства.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</si>
</sst>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\-"/>
  </numFmts>
  <fonts count="36" x14ac:knownFonts="1"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8"/>
      <name val="Times New Roman"/>
      <family val="1"/>
      <charset val="204"/>
    </font>
    <font>
      <sz val="19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9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Calibri"/>
      <family val="2"/>
      <charset val="204"/>
    </font>
    <font>
      <sz val="2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sz val="38"/>
      <name val="Times New Roman"/>
      <family val="1"/>
      <charset val="204"/>
    </font>
    <font>
      <sz val="44"/>
      <name val="Times New Roman"/>
      <family val="1"/>
      <charset val="204"/>
    </font>
    <font>
      <b/>
      <sz val="44"/>
      <name val="Times New Roman"/>
      <family val="1"/>
      <charset val="204"/>
    </font>
    <font>
      <sz val="36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392">
    <xf numFmtId="0" fontId="0" fillId="0" borderId="0" xfId="0"/>
    <xf numFmtId="0" fontId="13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Fill="1"/>
    <xf numFmtId="2" fontId="0" fillId="0" borderId="0" xfId="0" applyNumberFormat="1"/>
    <xf numFmtId="0" fontId="0" fillId="0" borderId="5" xfId="0" applyBorder="1"/>
    <xf numFmtId="0" fontId="17" fillId="0" borderId="5" xfId="0" applyFont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0" fillId="0" borderId="5" xfId="0" applyFill="1" applyBorder="1"/>
    <xf numFmtId="0" fontId="2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2" fontId="21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top" wrapText="1"/>
    </xf>
    <xf numFmtId="2" fontId="17" fillId="0" borderId="0" xfId="0" applyNumberFormat="1" applyFont="1" applyFill="1" applyBorder="1" applyAlignment="1">
      <alignment horizontal="center" vertical="top" wrapText="1"/>
    </xf>
    <xf numFmtId="2" fontId="8" fillId="0" borderId="0" xfId="0" applyNumberFormat="1" applyFont="1" applyFill="1" applyBorder="1"/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Border="1"/>
    <xf numFmtId="0" fontId="13" fillId="0" borderId="2" xfId="0" applyFont="1" applyFill="1" applyBorder="1" applyAlignment="1" applyProtection="1">
      <alignment vertical="top" wrapText="1"/>
      <protection locked="0"/>
    </xf>
    <xf numFmtId="0" fontId="14" fillId="0" borderId="2" xfId="0" applyFont="1" applyFill="1" applyBorder="1" applyAlignment="1" applyProtection="1">
      <alignment vertical="top" wrapText="1"/>
      <protection locked="0"/>
    </xf>
    <xf numFmtId="0" fontId="13" fillId="0" borderId="3" xfId="0" applyFont="1" applyFill="1" applyBorder="1" applyAlignment="1" applyProtection="1">
      <alignment vertical="top" wrapText="1"/>
      <protection locked="0"/>
    </xf>
    <xf numFmtId="0" fontId="13" fillId="0" borderId="3" xfId="0" applyFont="1" applyFill="1" applyBorder="1" applyAlignment="1" applyProtection="1">
      <alignment horizontal="center" vertical="top" wrapText="1"/>
      <protection locked="0"/>
    </xf>
    <xf numFmtId="0" fontId="13" fillId="0" borderId="3" xfId="0" applyFont="1" applyFill="1" applyBorder="1" applyAlignment="1" applyProtection="1">
      <alignment horizontal="left" vertical="top" wrapText="1"/>
      <protection locked="0"/>
    </xf>
    <xf numFmtId="0" fontId="13" fillId="9" borderId="2" xfId="0" applyFont="1" applyFill="1" applyBorder="1" applyAlignment="1" applyProtection="1">
      <alignment horizontal="center" vertical="center" wrapText="1"/>
      <protection locked="0"/>
    </xf>
    <xf numFmtId="0" fontId="0" fillId="9" borderId="0" xfId="0" applyFill="1"/>
    <xf numFmtId="2" fontId="21" fillId="0" borderId="5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vertical="top" wrapText="1"/>
      <protection locked="0"/>
    </xf>
    <xf numFmtId="0" fontId="13" fillId="10" borderId="2" xfId="0" applyFont="1" applyFill="1" applyBorder="1" applyAlignment="1" applyProtection="1">
      <alignment horizontal="center" vertical="center" wrapText="1"/>
      <protection locked="0"/>
    </xf>
    <xf numFmtId="2" fontId="13" fillId="10" borderId="2" xfId="0" applyNumberFormat="1" applyFont="1" applyFill="1" applyBorder="1" applyAlignment="1" applyProtection="1">
      <alignment horizontal="center" vertical="top" wrapText="1"/>
    </xf>
    <xf numFmtId="2" fontId="13" fillId="10" borderId="3" xfId="0" applyNumberFormat="1" applyFont="1" applyFill="1" applyBorder="1" applyAlignment="1" applyProtection="1">
      <alignment horizontal="center" vertical="top" wrapText="1"/>
    </xf>
    <xf numFmtId="2" fontId="15" fillId="10" borderId="2" xfId="0" applyNumberFormat="1" applyFont="1" applyFill="1" applyBorder="1" applyAlignment="1" applyProtection="1">
      <alignment horizontal="center" vertical="top" wrapText="1"/>
    </xf>
    <xf numFmtId="2" fontId="15" fillId="10" borderId="2" xfId="0" applyNumberFormat="1" applyFont="1" applyFill="1" applyBorder="1" applyAlignment="1" applyProtection="1">
      <alignment horizontal="center" vertical="center" wrapText="1"/>
      <protection locked="0"/>
    </xf>
    <xf numFmtId="2" fontId="13" fillId="10" borderId="2" xfId="0" applyNumberFormat="1" applyFont="1" applyFill="1" applyBorder="1" applyAlignment="1" applyProtection="1">
      <alignment horizontal="center" vertical="center" wrapText="1"/>
      <protection locked="0"/>
    </xf>
    <xf numFmtId="2" fontId="15" fillId="10" borderId="2" xfId="0" applyNumberFormat="1" applyFont="1" applyFill="1" applyBorder="1" applyAlignment="1">
      <alignment horizontal="center" vertical="center" wrapText="1"/>
    </xf>
    <xf numFmtId="2" fontId="13" fillId="10" borderId="2" xfId="0" applyNumberFormat="1" applyFont="1" applyFill="1" applyBorder="1" applyAlignment="1" applyProtection="1">
      <alignment horizontal="center" vertical="top" wrapText="1"/>
      <protection locked="0"/>
    </xf>
    <xf numFmtId="0" fontId="13" fillId="10" borderId="2" xfId="0" applyFont="1" applyFill="1" applyBorder="1" applyAlignment="1" applyProtection="1">
      <alignment horizontal="center" vertical="top" wrapText="1"/>
      <protection locked="0"/>
    </xf>
    <xf numFmtId="0" fontId="13" fillId="10" borderId="2" xfId="0" applyFont="1" applyFill="1" applyBorder="1" applyAlignment="1" applyProtection="1">
      <alignment vertical="top" wrapText="1"/>
      <protection locked="0"/>
    </xf>
    <xf numFmtId="0" fontId="0" fillId="10" borderId="0" xfId="0" applyFill="1"/>
    <xf numFmtId="0" fontId="13" fillId="10" borderId="2" xfId="0" applyFont="1" applyFill="1" applyBorder="1" applyAlignment="1" applyProtection="1">
      <alignment horizontal="left" vertical="top" wrapText="1"/>
      <protection locked="0"/>
    </xf>
    <xf numFmtId="0" fontId="13" fillId="10" borderId="2" xfId="0" applyFont="1" applyFill="1" applyBorder="1" applyAlignment="1">
      <alignment vertical="center" wrapText="1"/>
    </xf>
    <xf numFmtId="0" fontId="13" fillId="10" borderId="2" xfId="0" applyFont="1" applyFill="1" applyBorder="1" applyAlignment="1" applyProtection="1">
      <alignment horizontal="left" vertical="center" wrapText="1"/>
      <protection locked="0"/>
    </xf>
    <xf numFmtId="49" fontId="13" fillId="1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10" borderId="2" xfId="0" applyFont="1" applyFill="1" applyBorder="1" applyAlignment="1">
      <alignment horizontal="left" vertical="center" wrapText="1"/>
    </xf>
    <xf numFmtId="0" fontId="13" fillId="11" borderId="2" xfId="0" applyFont="1" applyFill="1" applyBorder="1" applyAlignment="1" applyProtection="1">
      <alignment horizontal="center" vertical="top" wrapText="1"/>
      <protection locked="0"/>
    </xf>
    <xf numFmtId="0" fontId="13" fillId="11" borderId="2" xfId="0" applyFont="1" applyFill="1" applyBorder="1" applyAlignment="1" applyProtection="1">
      <alignment horizontal="left" vertical="top" wrapText="1"/>
      <protection locked="0"/>
    </xf>
    <xf numFmtId="0" fontId="13" fillId="11" borderId="2" xfId="0" applyFont="1" applyFill="1" applyBorder="1" applyAlignment="1" applyProtection="1">
      <alignment vertical="top" wrapText="1"/>
      <protection locked="0"/>
    </xf>
    <xf numFmtId="2" fontId="13" fillId="11" borderId="2" xfId="0" applyNumberFormat="1" applyFont="1" applyFill="1" applyBorder="1" applyAlignment="1" applyProtection="1">
      <alignment horizontal="center" vertical="top" wrapText="1"/>
    </xf>
    <xf numFmtId="0" fontId="14" fillId="11" borderId="2" xfId="0" applyFont="1" applyFill="1" applyBorder="1" applyAlignment="1" applyProtection="1">
      <alignment vertical="top" wrapText="1"/>
      <protection locked="0"/>
    </xf>
    <xf numFmtId="2" fontId="22" fillId="11" borderId="2" xfId="0" applyNumberFormat="1" applyFont="1" applyFill="1" applyBorder="1" applyAlignment="1" applyProtection="1">
      <alignment horizontal="center" vertical="top" wrapText="1"/>
    </xf>
    <xf numFmtId="0" fontId="13" fillId="11" borderId="2" xfId="0" applyFont="1" applyFill="1" applyBorder="1" applyAlignment="1" applyProtection="1">
      <alignment horizontal="center" vertical="top" wrapText="1"/>
      <protection locked="0"/>
    </xf>
    <xf numFmtId="2" fontId="13" fillId="10" borderId="42" xfId="0" applyNumberFormat="1" applyFont="1" applyFill="1" applyBorder="1" applyAlignment="1" applyProtection="1">
      <alignment horizontal="center" vertical="top" wrapText="1"/>
    </xf>
    <xf numFmtId="2" fontId="13" fillId="10" borderId="14" xfId="0" applyNumberFormat="1" applyFont="1" applyFill="1" applyBorder="1" applyAlignment="1" applyProtection="1">
      <alignment horizontal="center" vertical="top" wrapText="1"/>
    </xf>
    <xf numFmtId="2" fontId="13" fillId="11" borderId="42" xfId="0" applyNumberFormat="1" applyFont="1" applyFill="1" applyBorder="1" applyAlignment="1" applyProtection="1">
      <alignment horizontal="center" vertical="top" wrapText="1"/>
    </xf>
    <xf numFmtId="2" fontId="22" fillId="11" borderId="42" xfId="0" applyNumberFormat="1" applyFont="1" applyFill="1" applyBorder="1" applyAlignment="1" applyProtection="1">
      <alignment horizontal="center" vertical="top" wrapText="1"/>
    </xf>
    <xf numFmtId="2" fontId="15" fillId="10" borderId="42" xfId="0" applyNumberFormat="1" applyFont="1" applyFill="1" applyBorder="1" applyAlignment="1" applyProtection="1">
      <alignment horizontal="center" vertical="top" wrapText="1"/>
    </xf>
    <xf numFmtId="2" fontId="15" fillId="10" borderId="42" xfId="0" applyNumberFormat="1" applyFont="1" applyFill="1" applyBorder="1" applyAlignment="1" applyProtection="1">
      <alignment horizontal="center" vertical="top" wrapText="1"/>
      <protection locked="0"/>
    </xf>
    <xf numFmtId="2" fontId="15" fillId="10" borderId="42" xfId="0" applyNumberFormat="1" applyFont="1" applyFill="1" applyBorder="1" applyAlignment="1" applyProtection="1">
      <alignment horizontal="center" vertical="center" wrapText="1"/>
      <protection locked="0"/>
    </xf>
    <xf numFmtId="2" fontId="13" fillId="10" borderId="42" xfId="0" applyNumberFormat="1" applyFont="1" applyFill="1" applyBorder="1" applyAlignment="1" applyProtection="1">
      <alignment horizontal="center" vertical="center" wrapText="1"/>
      <protection locked="0"/>
    </xf>
    <xf numFmtId="0" fontId="0" fillId="11" borderId="0" xfId="0" applyFill="1"/>
    <xf numFmtId="0" fontId="13" fillId="11" borderId="4" xfId="0" applyFont="1" applyFill="1" applyBorder="1" applyAlignment="1" applyProtection="1">
      <alignment horizontal="center" vertical="top" wrapText="1"/>
      <protection locked="0"/>
    </xf>
    <xf numFmtId="0" fontId="14" fillId="11" borderId="4" xfId="0" applyFont="1" applyFill="1" applyBorder="1" applyAlignment="1" applyProtection="1">
      <alignment vertical="top" wrapText="1"/>
      <protection locked="0"/>
    </xf>
    <xf numFmtId="2" fontId="13" fillId="11" borderId="4" xfId="0" applyNumberFormat="1" applyFont="1" applyFill="1" applyBorder="1" applyAlignment="1" applyProtection="1">
      <alignment horizontal="center" vertical="top" wrapText="1"/>
    </xf>
    <xf numFmtId="2" fontId="13" fillId="11" borderId="27" xfId="0" applyNumberFormat="1" applyFont="1" applyFill="1" applyBorder="1" applyAlignment="1" applyProtection="1">
      <alignment horizontal="center" vertical="top" wrapText="1"/>
    </xf>
    <xf numFmtId="0" fontId="13" fillId="11" borderId="4" xfId="0" applyFont="1" applyFill="1" applyBorder="1" applyAlignment="1" applyProtection="1">
      <alignment horizontal="left" vertical="top" wrapText="1"/>
      <protection locked="0"/>
    </xf>
    <xf numFmtId="0" fontId="13" fillId="11" borderId="3" xfId="0" applyFont="1" applyFill="1" applyBorder="1" applyAlignment="1" applyProtection="1">
      <alignment vertical="top" wrapText="1"/>
      <protection locked="0"/>
    </xf>
    <xf numFmtId="0" fontId="13" fillId="11" borderId="2" xfId="0" applyFont="1" applyFill="1" applyBorder="1" applyAlignment="1" applyProtection="1">
      <alignment horizontal="center" vertical="top" wrapText="1"/>
      <protection locked="0"/>
    </xf>
    <xf numFmtId="0" fontId="13" fillId="11" borderId="2" xfId="0" applyFont="1" applyFill="1" applyBorder="1" applyAlignment="1" applyProtection="1">
      <alignment horizontal="left" vertical="top" wrapText="1"/>
      <protection locked="0"/>
    </xf>
    <xf numFmtId="2" fontId="15" fillId="11" borderId="2" xfId="0" applyNumberFormat="1" applyFont="1" applyFill="1" applyBorder="1" applyAlignment="1" applyProtection="1">
      <alignment horizontal="center" vertical="top" wrapText="1"/>
    </xf>
    <xf numFmtId="2" fontId="15" fillId="11" borderId="42" xfId="0" applyNumberFormat="1" applyFont="1" applyFill="1" applyBorder="1" applyAlignment="1" applyProtection="1">
      <alignment horizontal="center" vertical="top" wrapText="1"/>
    </xf>
    <xf numFmtId="0" fontId="22" fillId="11" borderId="2" xfId="0" applyFont="1" applyFill="1" applyBorder="1" applyAlignment="1" applyProtection="1">
      <alignment vertical="top" wrapText="1"/>
      <protection locked="0"/>
    </xf>
    <xf numFmtId="49" fontId="13" fillId="11" borderId="2" xfId="0" applyNumberFormat="1" applyFont="1" applyFill="1" applyBorder="1" applyAlignment="1" applyProtection="1">
      <alignment horizontal="center" vertical="top" wrapText="1"/>
      <protection locked="0"/>
    </xf>
    <xf numFmtId="2" fontId="24" fillId="11" borderId="2" xfId="0" applyNumberFormat="1" applyFont="1" applyFill="1" applyBorder="1" applyAlignment="1" applyProtection="1">
      <alignment horizontal="center" vertical="top" wrapText="1"/>
    </xf>
    <xf numFmtId="2" fontId="24" fillId="11" borderId="42" xfId="0" applyNumberFormat="1" applyFont="1" applyFill="1" applyBorder="1" applyAlignment="1" applyProtection="1">
      <alignment horizontal="center" vertical="top" wrapText="1"/>
    </xf>
    <xf numFmtId="2" fontId="16" fillId="11" borderId="2" xfId="0" applyNumberFormat="1" applyFont="1" applyFill="1" applyBorder="1" applyAlignment="1" applyProtection="1">
      <alignment horizontal="center" vertical="top" wrapText="1"/>
      <protection locked="0"/>
    </xf>
    <xf numFmtId="2" fontId="16" fillId="11" borderId="42" xfId="0" applyNumberFormat="1" applyFont="1" applyFill="1" applyBorder="1" applyAlignment="1" applyProtection="1">
      <alignment horizontal="center" vertical="top" wrapText="1"/>
      <protection locked="0"/>
    </xf>
    <xf numFmtId="2" fontId="15" fillId="11" borderId="2" xfId="0" applyNumberFormat="1" applyFont="1" applyFill="1" applyBorder="1" applyAlignment="1" applyProtection="1">
      <alignment horizontal="center" vertical="top" wrapText="1"/>
      <protection locked="0"/>
    </xf>
    <xf numFmtId="2" fontId="15" fillId="11" borderId="42" xfId="0" applyNumberFormat="1" applyFont="1" applyFill="1" applyBorder="1" applyAlignment="1" applyProtection="1">
      <alignment horizontal="center" vertical="top" wrapText="1"/>
      <protection locked="0"/>
    </xf>
    <xf numFmtId="0" fontId="13" fillId="12" borderId="2" xfId="0" applyFont="1" applyFill="1" applyBorder="1" applyAlignment="1" applyProtection="1">
      <alignment vertical="top" wrapText="1"/>
      <protection locked="0"/>
    </xf>
    <xf numFmtId="2" fontId="13" fillId="12" borderId="2" xfId="0" applyNumberFormat="1" applyFont="1" applyFill="1" applyBorder="1" applyAlignment="1" applyProtection="1">
      <alignment horizontal="center" vertical="top" wrapText="1"/>
    </xf>
    <xf numFmtId="2" fontId="13" fillId="12" borderId="42" xfId="0" applyNumberFormat="1" applyFont="1" applyFill="1" applyBorder="1" applyAlignment="1" applyProtection="1">
      <alignment horizontal="center" vertical="top" wrapText="1"/>
    </xf>
    <xf numFmtId="0" fontId="0" fillId="12" borderId="0" xfId="0" applyFill="1"/>
    <xf numFmtId="0" fontId="14" fillId="12" borderId="2" xfId="0" applyFont="1" applyFill="1" applyBorder="1" applyAlignment="1" applyProtection="1">
      <alignment vertical="top" wrapText="1"/>
      <protection locked="0"/>
    </xf>
    <xf numFmtId="0" fontId="22" fillId="12" borderId="3" xfId="0" applyFont="1" applyFill="1" applyBorder="1" applyAlignment="1" applyProtection="1">
      <alignment vertical="top" wrapText="1"/>
      <protection locked="0"/>
    </xf>
    <xf numFmtId="2" fontId="22" fillId="12" borderId="2" xfId="0" applyNumberFormat="1" applyFont="1" applyFill="1" applyBorder="1" applyAlignment="1" applyProtection="1">
      <alignment horizontal="center" vertical="top" wrapText="1"/>
    </xf>
    <xf numFmtId="2" fontId="22" fillId="12" borderId="42" xfId="0" applyNumberFormat="1" applyFont="1" applyFill="1" applyBorder="1" applyAlignment="1" applyProtection="1">
      <alignment horizontal="center" vertical="top" wrapText="1"/>
    </xf>
    <xf numFmtId="0" fontId="23" fillId="12" borderId="0" xfId="0" applyFont="1" applyFill="1"/>
    <xf numFmtId="0" fontId="13" fillId="12" borderId="2" xfId="0" applyFont="1" applyFill="1" applyBorder="1" applyAlignment="1" applyProtection="1">
      <alignment horizontal="center" vertical="top" wrapText="1"/>
      <protection locked="0"/>
    </xf>
    <xf numFmtId="0" fontId="13" fillId="12" borderId="2" xfId="0" applyFont="1" applyFill="1" applyBorder="1" applyAlignment="1" applyProtection="1">
      <alignment horizontal="left" vertical="top" wrapText="1"/>
      <protection locked="0"/>
    </xf>
    <xf numFmtId="0" fontId="0" fillId="13" borderId="0" xfId="0" applyFill="1"/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10" borderId="42" xfId="0" applyFont="1" applyFill="1" applyBorder="1" applyAlignment="1" applyProtection="1">
      <alignment horizontal="center" vertical="center" wrapText="1"/>
      <protection locked="0"/>
    </xf>
    <xf numFmtId="0" fontId="13" fillId="13" borderId="17" xfId="0" applyFont="1" applyFill="1" applyBorder="1" applyAlignment="1" applyProtection="1">
      <alignment horizontal="center" vertical="center" wrapText="1"/>
      <protection locked="0"/>
    </xf>
    <xf numFmtId="2" fontId="15" fillId="13" borderId="28" xfId="0" applyNumberFormat="1" applyFont="1" applyFill="1" applyBorder="1"/>
    <xf numFmtId="0" fontId="13" fillId="10" borderId="5" xfId="0" applyFont="1" applyFill="1" applyBorder="1" applyAlignment="1" applyProtection="1">
      <alignment horizontal="center" vertical="center" wrapText="1"/>
      <protection locked="0"/>
    </xf>
    <xf numFmtId="2" fontId="13" fillId="14" borderId="42" xfId="0" applyNumberFormat="1" applyFont="1" applyFill="1" applyBorder="1" applyAlignment="1" applyProtection="1">
      <alignment horizontal="center" vertical="top" wrapText="1"/>
    </xf>
    <xf numFmtId="2" fontId="13" fillId="14" borderId="2" xfId="0" applyNumberFormat="1" applyFont="1" applyFill="1" applyBorder="1" applyAlignment="1" applyProtection="1">
      <alignment horizontal="center" vertical="top" wrapText="1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16" borderId="2" xfId="0" applyFont="1" applyFill="1" applyBorder="1" applyAlignment="1" applyProtection="1">
      <alignment vertical="top" wrapText="1"/>
      <protection locked="0"/>
    </xf>
    <xf numFmtId="2" fontId="13" fillId="16" borderId="2" xfId="0" applyNumberFormat="1" applyFont="1" applyFill="1" applyBorder="1" applyAlignment="1" applyProtection="1">
      <alignment horizontal="center" vertical="top" wrapText="1"/>
    </xf>
    <xf numFmtId="2" fontId="13" fillId="16" borderId="42" xfId="0" applyNumberFormat="1" applyFont="1" applyFill="1" applyBorder="1" applyAlignment="1" applyProtection="1">
      <alignment horizontal="center" vertical="top" wrapText="1"/>
    </xf>
    <xf numFmtId="2" fontId="15" fillId="16" borderId="28" xfId="0" applyNumberFormat="1" applyFont="1" applyFill="1" applyBorder="1"/>
    <xf numFmtId="0" fontId="0" fillId="16" borderId="0" xfId="0" applyFill="1"/>
    <xf numFmtId="0" fontId="13" fillId="16" borderId="3" xfId="0" applyFont="1" applyFill="1" applyBorder="1" applyAlignment="1" applyProtection="1">
      <alignment vertical="top" wrapText="1"/>
      <protection locked="0"/>
    </xf>
    <xf numFmtId="2" fontId="15" fillId="12" borderId="28" xfId="0" applyNumberFormat="1" applyFont="1" applyFill="1" applyBorder="1"/>
    <xf numFmtId="2" fontId="25" fillId="0" borderId="5" xfId="0" applyNumberFormat="1" applyFont="1" applyFill="1" applyBorder="1" applyAlignment="1">
      <alignment horizontal="center" vertical="top" wrapText="1"/>
    </xf>
    <xf numFmtId="2" fontId="25" fillId="15" borderId="5" xfId="0" applyNumberFormat="1" applyFont="1" applyFill="1" applyBorder="1" applyAlignment="1">
      <alignment horizontal="center" vertical="top" wrapText="1"/>
    </xf>
    <xf numFmtId="2" fontId="25" fillId="0" borderId="0" xfId="0" applyNumberFormat="1" applyFont="1" applyFill="1" applyBorder="1" applyAlignment="1">
      <alignment horizontal="center" vertical="top" wrapText="1"/>
    </xf>
    <xf numFmtId="2" fontId="28" fillId="0" borderId="5" xfId="0" applyNumberFormat="1" applyFont="1" applyFill="1" applyBorder="1"/>
    <xf numFmtId="2" fontId="28" fillId="0" borderId="0" xfId="0" applyNumberFormat="1" applyFont="1" applyFill="1" applyBorder="1"/>
    <xf numFmtId="0" fontId="28" fillId="0" borderId="5" xfId="0" applyFont="1" applyFill="1" applyBorder="1"/>
    <xf numFmtId="0" fontId="28" fillId="0" borderId="0" xfId="0" applyFont="1" applyFill="1" applyBorder="1"/>
    <xf numFmtId="0" fontId="28" fillId="0" borderId="5" xfId="0" applyFont="1" applyBorder="1"/>
    <xf numFmtId="0" fontId="28" fillId="0" borderId="0" xfId="0" applyFont="1" applyBorder="1"/>
    <xf numFmtId="0" fontId="13" fillId="17" borderId="2" xfId="0" applyFont="1" applyFill="1" applyBorder="1" applyAlignment="1" applyProtection="1">
      <alignment horizontal="center" vertical="center" wrapText="1"/>
      <protection locked="0"/>
    </xf>
    <xf numFmtId="2" fontId="13" fillId="17" borderId="2" xfId="0" applyNumberFormat="1" applyFont="1" applyFill="1" applyBorder="1" applyAlignment="1" applyProtection="1">
      <alignment horizontal="center" vertical="top" wrapText="1"/>
    </xf>
    <xf numFmtId="2" fontId="13" fillId="17" borderId="3" xfId="0" applyNumberFormat="1" applyFont="1" applyFill="1" applyBorder="1" applyAlignment="1" applyProtection="1">
      <alignment horizontal="center" vertical="top" wrapText="1"/>
    </xf>
    <xf numFmtId="2" fontId="13" fillId="17" borderId="4" xfId="0" applyNumberFormat="1" applyFont="1" applyFill="1" applyBorder="1" applyAlignment="1" applyProtection="1">
      <alignment horizontal="center" vertical="top" wrapText="1"/>
    </xf>
    <xf numFmtId="2" fontId="22" fillId="17" borderId="2" xfId="0" applyNumberFormat="1" applyFont="1" applyFill="1" applyBorder="1" applyAlignment="1" applyProtection="1">
      <alignment horizontal="center" vertical="top" wrapText="1"/>
    </xf>
    <xf numFmtId="2" fontId="15" fillId="17" borderId="2" xfId="0" applyNumberFormat="1" applyFont="1" applyFill="1" applyBorder="1" applyAlignment="1" applyProtection="1">
      <alignment horizontal="center" vertical="top" wrapText="1"/>
    </xf>
    <xf numFmtId="2" fontId="24" fillId="17" borderId="2" xfId="0" applyNumberFormat="1" applyFont="1" applyFill="1" applyBorder="1" applyAlignment="1" applyProtection="1">
      <alignment horizontal="center" vertical="top" wrapText="1"/>
    </xf>
    <xf numFmtId="2" fontId="16" fillId="17" borderId="2" xfId="0" applyNumberFormat="1" applyFont="1" applyFill="1" applyBorder="1" applyAlignment="1" applyProtection="1">
      <alignment horizontal="center" vertical="top" wrapText="1"/>
      <protection locked="0"/>
    </xf>
    <xf numFmtId="2" fontId="15" fillId="17" borderId="2" xfId="0" applyNumberFormat="1" applyFont="1" applyFill="1" applyBorder="1" applyAlignment="1" applyProtection="1">
      <alignment horizontal="center" vertical="top" wrapText="1"/>
      <protection locked="0"/>
    </xf>
    <xf numFmtId="2" fontId="15" fillId="17" borderId="2" xfId="0" applyNumberFormat="1" applyFont="1" applyFill="1" applyBorder="1" applyAlignment="1" applyProtection="1">
      <alignment horizontal="center" vertical="center" wrapText="1"/>
      <protection locked="0"/>
    </xf>
    <xf numFmtId="2" fontId="13" fillId="17" borderId="2" xfId="0" applyNumberFormat="1" applyFont="1" applyFill="1" applyBorder="1" applyAlignment="1" applyProtection="1">
      <alignment horizontal="center" vertical="center" wrapText="1"/>
      <protection locked="0"/>
    </xf>
    <xf numFmtId="2" fontId="15" fillId="17" borderId="2" xfId="0" applyNumberFormat="1" applyFont="1" applyFill="1" applyBorder="1" applyAlignment="1">
      <alignment horizontal="center" vertical="center" wrapText="1"/>
    </xf>
    <xf numFmtId="0" fontId="0" fillId="17" borderId="0" xfId="0" applyFill="1"/>
    <xf numFmtId="0" fontId="13" fillId="18" borderId="2" xfId="0" applyFont="1" applyFill="1" applyBorder="1" applyAlignment="1" applyProtection="1">
      <alignment horizontal="center" vertical="center" wrapText="1"/>
      <protection locked="0"/>
    </xf>
    <xf numFmtId="2" fontId="13" fillId="18" borderId="2" xfId="0" applyNumberFormat="1" applyFont="1" applyFill="1" applyBorder="1" applyAlignment="1" applyProtection="1">
      <alignment horizontal="center" vertical="top" wrapText="1"/>
    </xf>
    <xf numFmtId="2" fontId="13" fillId="18" borderId="3" xfId="0" applyNumberFormat="1" applyFont="1" applyFill="1" applyBorder="1" applyAlignment="1" applyProtection="1">
      <alignment horizontal="center" vertical="top" wrapText="1"/>
    </xf>
    <xf numFmtId="2" fontId="13" fillId="18" borderId="4" xfId="0" applyNumberFormat="1" applyFont="1" applyFill="1" applyBorder="1" applyAlignment="1" applyProtection="1">
      <alignment horizontal="center" vertical="top" wrapText="1"/>
    </xf>
    <xf numFmtId="2" fontId="22" fillId="18" borderId="2" xfId="0" applyNumberFormat="1" applyFont="1" applyFill="1" applyBorder="1" applyAlignment="1" applyProtection="1">
      <alignment horizontal="center" vertical="top" wrapText="1"/>
    </xf>
    <xf numFmtId="2" fontId="15" fillId="18" borderId="2" xfId="0" applyNumberFormat="1" applyFont="1" applyFill="1" applyBorder="1" applyAlignment="1" applyProtection="1">
      <alignment horizontal="center" vertical="top" wrapText="1"/>
    </xf>
    <xf numFmtId="2" fontId="24" fillId="18" borderId="2" xfId="0" applyNumberFormat="1" applyFont="1" applyFill="1" applyBorder="1" applyAlignment="1" applyProtection="1">
      <alignment horizontal="center" vertical="top" wrapText="1"/>
    </xf>
    <xf numFmtId="2" fontId="16" fillId="18" borderId="2" xfId="0" applyNumberFormat="1" applyFont="1" applyFill="1" applyBorder="1" applyAlignment="1" applyProtection="1">
      <alignment horizontal="center" vertical="top" wrapText="1"/>
      <protection locked="0"/>
    </xf>
    <xf numFmtId="2" fontId="15" fillId="18" borderId="2" xfId="0" applyNumberFormat="1" applyFont="1" applyFill="1" applyBorder="1" applyAlignment="1" applyProtection="1">
      <alignment horizontal="center" vertical="top" wrapText="1"/>
      <protection locked="0"/>
    </xf>
    <xf numFmtId="2" fontId="15" fillId="18" borderId="2" xfId="0" applyNumberFormat="1" applyFont="1" applyFill="1" applyBorder="1" applyAlignment="1" applyProtection="1">
      <alignment horizontal="center" vertical="center" wrapText="1"/>
      <protection locked="0"/>
    </xf>
    <xf numFmtId="2" fontId="13" fillId="18" borderId="2" xfId="0" applyNumberFormat="1" applyFont="1" applyFill="1" applyBorder="1" applyAlignment="1" applyProtection="1">
      <alignment horizontal="center" vertical="center" wrapText="1"/>
      <protection locked="0"/>
    </xf>
    <xf numFmtId="2" fontId="15" fillId="18" borderId="2" xfId="0" applyNumberFormat="1" applyFont="1" applyFill="1" applyBorder="1" applyAlignment="1">
      <alignment horizontal="center" vertical="center" wrapText="1"/>
    </xf>
    <xf numFmtId="0" fontId="0" fillId="18" borderId="0" xfId="0" applyFill="1"/>
    <xf numFmtId="2" fontId="13" fillId="16" borderId="4" xfId="0" applyNumberFormat="1" applyFont="1" applyFill="1" applyBorder="1" applyAlignment="1" applyProtection="1">
      <alignment horizontal="center" vertical="top" wrapText="1"/>
    </xf>
    <xf numFmtId="2" fontId="15" fillId="16" borderId="2" xfId="0" applyNumberFormat="1" applyFont="1" applyFill="1" applyBorder="1" applyAlignment="1" applyProtection="1">
      <alignment horizontal="center" vertical="top" wrapText="1"/>
    </xf>
    <xf numFmtId="2" fontId="13" fillId="16" borderId="2" xfId="0" applyNumberFormat="1" applyFont="1" applyFill="1" applyBorder="1" applyAlignment="1" applyProtection="1">
      <alignment horizontal="center" vertical="center" wrapText="1"/>
      <protection locked="0"/>
    </xf>
    <xf numFmtId="2" fontId="15" fillId="16" borderId="2" xfId="0" applyNumberFormat="1" applyFont="1" applyFill="1" applyBorder="1" applyAlignment="1">
      <alignment horizontal="center" vertical="center" wrapText="1"/>
    </xf>
    <xf numFmtId="0" fontId="27" fillId="10" borderId="5" xfId="0" applyFont="1" applyFill="1" applyBorder="1" applyAlignment="1">
      <alignment vertical="top" wrapText="1"/>
    </xf>
    <xf numFmtId="49" fontId="13" fillId="10" borderId="2" xfId="0" applyNumberFormat="1" applyFont="1" applyFill="1" applyBorder="1" applyAlignment="1" applyProtection="1">
      <alignment horizontal="center" vertical="top" wrapText="1"/>
      <protection locked="0"/>
    </xf>
    <xf numFmtId="2" fontId="13" fillId="17" borderId="2" xfId="0" applyNumberFormat="1" applyFont="1" applyFill="1" applyBorder="1" applyAlignment="1" applyProtection="1">
      <alignment horizontal="center" vertical="top" wrapText="1"/>
      <protection locked="0"/>
    </xf>
    <xf numFmtId="43" fontId="13" fillId="17" borderId="2" xfId="18" applyFont="1" applyFill="1" applyBorder="1" applyAlignment="1" applyProtection="1">
      <alignment horizontal="center" vertical="top" wrapText="1"/>
    </xf>
    <xf numFmtId="43" fontId="15" fillId="13" borderId="28" xfId="18" applyFont="1" applyFill="1" applyBorder="1"/>
    <xf numFmtId="2" fontId="15" fillId="16" borderId="42" xfId="0" applyNumberFormat="1" applyFont="1" applyFill="1" applyBorder="1" applyAlignment="1">
      <alignment horizontal="center" vertical="center" wrapText="1"/>
    </xf>
    <xf numFmtId="2" fontId="15" fillId="16" borderId="42" xfId="0" applyNumberFormat="1" applyFont="1" applyFill="1" applyBorder="1" applyAlignment="1" applyProtection="1">
      <alignment horizontal="center" vertical="center" wrapText="1"/>
      <protection locked="0"/>
    </xf>
    <xf numFmtId="2" fontId="15" fillId="16" borderId="2" xfId="0" applyNumberFormat="1" applyFont="1" applyFill="1" applyBorder="1" applyAlignment="1" applyProtection="1">
      <alignment horizontal="center" vertical="center" wrapText="1"/>
      <protection locked="0"/>
    </xf>
    <xf numFmtId="2" fontId="22" fillId="16" borderId="42" xfId="0" applyNumberFormat="1" applyFont="1" applyFill="1" applyBorder="1" applyAlignment="1" applyProtection="1">
      <alignment horizontal="center" vertical="top" wrapText="1"/>
    </xf>
    <xf numFmtId="0" fontId="27" fillId="10" borderId="14" xfId="0" applyFont="1" applyFill="1" applyBorder="1" applyAlignment="1" applyProtection="1">
      <alignment horizontal="center" vertical="top" wrapText="1"/>
      <protection locked="0"/>
    </xf>
    <xf numFmtId="0" fontId="27" fillId="10" borderId="17" xfId="0" applyFont="1" applyFill="1" applyBorder="1" applyAlignment="1" applyProtection="1">
      <alignment horizontal="center" vertical="top" wrapText="1"/>
      <protection locked="0"/>
    </xf>
    <xf numFmtId="0" fontId="27" fillId="10" borderId="30" xfId="0" applyFont="1" applyFill="1" applyBorder="1" applyAlignment="1" applyProtection="1">
      <alignment horizontal="center" vertical="top" wrapText="1"/>
      <protection locked="0"/>
    </xf>
    <xf numFmtId="0" fontId="27" fillId="10" borderId="31" xfId="0" applyFont="1" applyFill="1" applyBorder="1" applyAlignment="1" applyProtection="1">
      <alignment horizontal="center" vertical="top" wrapText="1"/>
      <protection locked="0"/>
    </xf>
    <xf numFmtId="0" fontId="27" fillId="10" borderId="19" xfId="0" applyFont="1" applyFill="1" applyBorder="1" applyAlignment="1" applyProtection="1">
      <alignment vertical="top" wrapText="1"/>
      <protection locked="0"/>
    </xf>
    <xf numFmtId="0" fontId="27" fillId="10" borderId="41" xfId="0" applyFont="1" applyFill="1" applyBorder="1" applyAlignment="1" applyProtection="1">
      <alignment vertical="top" wrapText="1"/>
      <protection locked="0"/>
    </xf>
    <xf numFmtId="0" fontId="27" fillId="10" borderId="12" xfId="0" applyFont="1" applyFill="1" applyBorder="1" applyAlignment="1" applyProtection="1">
      <alignment vertical="top" wrapText="1"/>
      <protection locked="0"/>
    </xf>
    <xf numFmtId="0" fontId="27" fillId="10" borderId="28" xfId="0" applyFont="1" applyFill="1" applyBorder="1" applyAlignment="1" applyProtection="1">
      <alignment vertical="top" wrapText="1"/>
      <protection locked="0"/>
    </xf>
    <xf numFmtId="0" fontId="27" fillId="10" borderId="24" xfId="0" applyFont="1" applyFill="1" applyBorder="1" applyAlignment="1" applyProtection="1">
      <alignment vertical="top" wrapText="1"/>
      <protection locked="0"/>
    </xf>
    <xf numFmtId="0" fontId="27" fillId="10" borderId="2" xfId="0" applyFont="1" applyFill="1" applyBorder="1" applyAlignment="1" applyProtection="1">
      <alignment vertical="top" wrapText="1"/>
      <protection locked="0"/>
    </xf>
    <xf numFmtId="0" fontId="27" fillId="10" borderId="18" xfId="0" applyFont="1" applyFill="1" applyBorder="1" applyAlignment="1" applyProtection="1">
      <alignment vertical="top" wrapText="1"/>
      <protection locked="0"/>
    </xf>
    <xf numFmtId="0" fontId="27" fillId="10" borderId="32" xfId="0" applyFont="1" applyFill="1" applyBorder="1" applyAlignment="1" applyProtection="1">
      <alignment vertical="top" wrapText="1"/>
      <protection locked="0"/>
    </xf>
    <xf numFmtId="0" fontId="27" fillId="10" borderId="17" xfId="0" applyFont="1" applyFill="1" applyBorder="1" applyAlignment="1" applyProtection="1">
      <alignment vertical="top" wrapText="1"/>
      <protection locked="0"/>
    </xf>
    <xf numFmtId="0" fontId="27" fillId="10" borderId="23" xfId="0" applyFont="1" applyFill="1" applyBorder="1" applyAlignment="1" applyProtection="1">
      <alignment vertical="top" wrapText="1"/>
      <protection locked="0"/>
    </xf>
    <xf numFmtId="0" fontId="27" fillId="10" borderId="4" xfId="0" applyFont="1" applyFill="1" applyBorder="1" applyAlignment="1" applyProtection="1">
      <alignment vertical="top" wrapText="1"/>
      <protection locked="0"/>
    </xf>
    <xf numFmtId="0" fontId="27" fillId="10" borderId="3" xfId="0" applyFont="1" applyFill="1" applyBorder="1" applyAlignment="1" applyProtection="1">
      <alignment vertical="top" wrapText="1"/>
      <protection locked="0"/>
    </xf>
    <xf numFmtId="49" fontId="27" fillId="10" borderId="32" xfId="0" applyNumberFormat="1" applyFont="1" applyFill="1" applyBorder="1" applyAlignment="1" applyProtection="1">
      <alignment horizontal="center" vertical="top" wrapText="1"/>
      <protection locked="0"/>
    </xf>
    <xf numFmtId="0" fontId="27" fillId="10" borderId="40" xfId="0" applyFont="1" applyFill="1" applyBorder="1" applyAlignment="1" applyProtection="1">
      <alignment vertical="top" wrapText="1"/>
      <protection locked="0"/>
    </xf>
    <xf numFmtId="49" fontId="27" fillId="10" borderId="35" xfId="0" applyNumberFormat="1" applyFont="1" applyFill="1" applyBorder="1" applyAlignment="1" applyProtection="1">
      <alignment horizontal="center" vertical="top" wrapText="1"/>
      <protection locked="0"/>
    </xf>
    <xf numFmtId="0" fontId="27" fillId="10" borderId="36" xfId="0" applyFont="1" applyFill="1" applyBorder="1" applyAlignment="1" applyProtection="1">
      <alignment vertical="top" wrapText="1"/>
      <protection locked="0"/>
    </xf>
    <xf numFmtId="0" fontId="26" fillId="10" borderId="0" xfId="0" applyFont="1" applyFill="1" applyBorder="1"/>
    <xf numFmtId="0" fontId="26" fillId="10" borderId="0" xfId="0" applyFont="1" applyFill="1"/>
    <xf numFmtId="0" fontId="29" fillId="10" borderId="0" xfId="0" applyFont="1" applyFill="1" applyBorder="1" applyAlignment="1" applyProtection="1">
      <alignment vertical="top" wrapText="1"/>
      <protection locked="0"/>
    </xf>
    <xf numFmtId="0" fontId="29" fillId="10" borderId="0" xfId="0" applyFont="1" applyFill="1"/>
    <xf numFmtId="0" fontId="29" fillId="10" borderId="0" xfId="0" applyFont="1" applyFill="1" applyBorder="1"/>
    <xf numFmtId="0" fontId="30" fillId="10" borderId="0" xfId="0" applyFont="1" applyFill="1" applyBorder="1" applyAlignment="1" applyProtection="1">
      <alignment horizontal="center" vertical="top" wrapText="1"/>
      <protection locked="0"/>
    </xf>
    <xf numFmtId="2" fontId="26" fillId="10" borderId="0" xfId="0" applyNumberFormat="1" applyFont="1" applyFill="1" applyBorder="1"/>
    <xf numFmtId="2" fontId="26" fillId="10" borderId="0" xfId="0" applyNumberFormat="1" applyFont="1" applyFill="1" applyBorder="1" applyAlignment="1">
      <alignment vertical="top"/>
    </xf>
    <xf numFmtId="0" fontId="26" fillId="10" borderId="0" xfId="0" applyFont="1" applyFill="1" applyBorder="1" applyAlignment="1">
      <alignment wrapText="1"/>
    </xf>
    <xf numFmtId="2" fontId="26" fillId="10" borderId="0" xfId="0" applyNumberFormat="1" applyFont="1" applyFill="1"/>
    <xf numFmtId="0" fontId="27" fillId="10" borderId="19" xfId="0" applyFont="1" applyFill="1" applyBorder="1" applyAlignment="1">
      <alignment horizontal="center" vertical="top" wrapText="1"/>
    </xf>
    <xf numFmtId="0" fontId="26" fillId="10" borderId="0" xfId="0" applyFont="1" applyFill="1" applyAlignment="1">
      <alignment horizontal="center"/>
    </xf>
    <xf numFmtId="0" fontId="29" fillId="10" borderId="0" xfId="0" applyFont="1" applyFill="1" applyBorder="1" applyAlignment="1" applyProtection="1">
      <alignment horizontal="left" vertical="top" wrapText="1"/>
      <protection locked="0"/>
    </xf>
    <xf numFmtId="0" fontId="27" fillId="10" borderId="40" xfId="0" applyFont="1" applyFill="1" applyBorder="1" applyAlignment="1" applyProtection="1">
      <alignment horizontal="center" vertical="top"/>
      <protection locked="0"/>
    </xf>
    <xf numFmtId="0" fontId="27" fillId="10" borderId="6" xfId="0" applyFont="1" applyFill="1" applyBorder="1" applyAlignment="1" applyProtection="1">
      <alignment vertical="top" wrapText="1"/>
      <protection locked="0"/>
    </xf>
    <xf numFmtId="0" fontId="27" fillId="10" borderId="12" xfId="0" applyFont="1" applyFill="1" applyBorder="1" applyAlignment="1">
      <alignment vertical="top" wrapText="1"/>
    </xf>
    <xf numFmtId="0" fontId="27" fillId="10" borderId="22" xfId="0" applyFont="1" applyFill="1" applyBorder="1" applyAlignment="1" applyProtection="1">
      <alignment vertical="top" wrapText="1"/>
      <protection locked="0"/>
    </xf>
    <xf numFmtId="49" fontId="27" fillId="10" borderId="6" xfId="0" applyNumberFormat="1" applyFont="1" applyFill="1" applyBorder="1" applyAlignment="1" applyProtection="1">
      <alignment horizontal="center" vertical="top" wrapText="1"/>
      <protection locked="0"/>
    </xf>
    <xf numFmtId="49" fontId="27" fillId="10" borderId="12" xfId="0" applyNumberFormat="1" applyFont="1" applyFill="1" applyBorder="1" applyAlignment="1" applyProtection="1">
      <alignment horizontal="center" vertical="top" wrapText="1"/>
      <protection locked="0"/>
    </xf>
    <xf numFmtId="0" fontId="27" fillId="10" borderId="20" xfId="0" applyFont="1" applyFill="1" applyBorder="1" applyAlignment="1" applyProtection="1">
      <alignment vertical="top" wrapText="1"/>
      <protection locked="0"/>
    </xf>
    <xf numFmtId="0" fontId="27" fillId="10" borderId="5" xfId="0" applyFont="1" applyFill="1" applyBorder="1" applyAlignment="1" applyProtection="1">
      <alignment vertical="top" wrapText="1"/>
      <protection locked="0"/>
    </xf>
    <xf numFmtId="49" fontId="27" fillId="10" borderId="19" xfId="0" applyNumberFormat="1" applyFont="1" applyFill="1" applyBorder="1" applyAlignment="1" applyProtection="1">
      <alignment horizontal="center" vertical="top" wrapText="1"/>
      <protection locked="0"/>
    </xf>
    <xf numFmtId="0" fontId="27" fillId="10" borderId="3" xfId="0" applyFont="1" applyFill="1" applyBorder="1" applyAlignment="1" applyProtection="1">
      <alignment horizontal="center" vertical="top" wrapText="1"/>
      <protection locked="0"/>
    </xf>
    <xf numFmtId="0" fontId="27" fillId="10" borderId="40" xfId="0" applyFont="1" applyFill="1" applyBorder="1" applyAlignment="1" applyProtection="1">
      <alignment horizontal="center" vertical="top" wrapText="1"/>
      <protection locked="0"/>
    </xf>
    <xf numFmtId="0" fontId="32" fillId="10" borderId="0" xfId="0" applyFont="1" applyFill="1" applyAlignment="1" applyProtection="1">
      <alignment horizontal="center"/>
      <protection locked="0"/>
    </xf>
    <xf numFmtId="0" fontId="32" fillId="10" borderId="0" xfId="0" applyFont="1" applyFill="1" applyProtection="1">
      <protection locked="0"/>
    </xf>
    <xf numFmtId="0" fontId="32" fillId="10" borderId="0" xfId="0" applyFont="1" applyFill="1" applyBorder="1" applyAlignment="1" applyProtection="1">
      <alignment horizontal="left" vertical="top" wrapText="1"/>
      <protection locked="0"/>
    </xf>
    <xf numFmtId="0" fontId="32" fillId="10" borderId="0" xfId="0" applyFont="1" applyFill="1" applyBorder="1" applyAlignment="1" applyProtection="1">
      <alignment horizontal="left" vertical="center" wrapText="1"/>
      <protection locked="0"/>
    </xf>
    <xf numFmtId="0" fontId="32" fillId="10" borderId="0" xfId="0" applyFont="1" applyFill="1" applyAlignment="1" applyProtection="1">
      <alignment horizontal="left" vertical="top" wrapText="1"/>
      <protection locked="0"/>
    </xf>
    <xf numFmtId="49" fontId="27" fillId="10" borderId="27" xfId="0" applyNumberFormat="1" applyFont="1" applyFill="1" applyBorder="1" applyAlignment="1" applyProtection="1">
      <alignment horizontal="center" vertical="top" wrapText="1"/>
      <protection locked="0"/>
    </xf>
    <xf numFmtId="0" fontId="27" fillId="10" borderId="47" xfId="0" applyFont="1" applyFill="1" applyBorder="1" applyAlignment="1" applyProtection="1">
      <alignment horizontal="left" vertical="top" wrapText="1"/>
      <protection locked="0"/>
    </xf>
    <xf numFmtId="0" fontId="27" fillId="10" borderId="47" xfId="0" applyFont="1" applyFill="1" applyBorder="1" applyAlignment="1">
      <alignment horizontal="left" vertical="top" wrapText="1"/>
    </xf>
    <xf numFmtId="0" fontId="27" fillId="10" borderId="12" xfId="0" applyFont="1" applyFill="1" applyBorder="1" applyAlignment="1" applyProtection="1">
      <alignment vertical="top" wrapText="1"/>
      <protection locked="0"/>
    </xf>
    <xf numFmtId="0" fontId="27" fillId="10" borderId="48" xfId="0" applyFont="1" applyFill="1" applyBorder="1" applyAlignment="1" applyProtection="1">
      <alignment vertical="top" wrapText="1"/>
      <protection locked="0"/>
    </xf>
    <xf numFmtId="0" fontId="27" fillId="10" borderId="5" xfId="0" applyFont="1" applyFill="1" applyBorder="1" applyAlignment="1" applyProtection="1">
      <alignment horizontal="left" vertical="top" wrapText="1"/>
      <protection locked="0"/>
    </xf>
    <xf numFmtId="0" fontId="33" fillId="10" borderId="0" xfId="0" applyFont="1" applyFill="1" applyBorder="1" applyAlignment="1" applyProtection="1">
      <alignment horizontal="left" vertical="top" wrapText="1"/>
      <protection locked="0"/>
    </xf>
    <xf numFmtId="4" fontId="27" fillId="10" borderId="5" xfId="18" applyNumberFormat="1" applyFont="1" applyFill="1" applyBorder="1" applyAlignment="1" applyProtection="1">
      <alignment horizontal="center" vertical="top" wrapText="1"/>
    </xf>
    <xf numFmtId="164" fontId="27" fillId="10" borderId="5" xfId="18" applyNumberFormat="1" applyFont="1" applyFill="1" applyBorder="1" applyAlignment="1" applyProtection="1">
      <alignment horizontal="center" vertical="top" wrapText="1"/>
      <protection locked="0"/>
    </xf>
    <xf numFmtId="4" fontId="27" fillId="10" borderId="5" xfId="18" applyNumberFormat="1" applyFont="1" applyFill="1" applyBorder="1" applyAlignment="1" applyProtection="1">
      <alignment horizontal="center" vertical="top" wrapText="1"/>
      <protection locked="0"/>
    </xf>
    <xf numFmtId="164" fontId="27" fillId="10" borderId="5" xfId="18" applyNumberFormat="1" applyFont="1" applyFill="1" applyBorder="1" applyAlignment="1" applyProtection="1">
      <alignment horizontal="center" vertical="top" wrapText="1"/>
    </xf>
    <xf numFmtId="4" fontId="27" fillId="10" borderId="37" xfId="18" applyNumberFormat="1" applyFont="1" applyFill="1" applyBorder="1" applyAlignment="1" applyProtection="1">
      <alignment horizontal="center" vertical="top" wrapText="1"/>
    </xf>
    <xf numFmtId="4" fontId="27" fillId="10" borderId="6" xfId="18" applyNumberFormat="1" applyFont="1" applyFill="1" applyBorder="1" applyAlignment="1" applyProtection="1">
      <alignment horizontal="center" vertical="top" wrapText="1"/>
      <protection locked="0"/>
    </xf>
    <xf numFmtId="4" fontId="27" fillId="10" borderId="7" xfId="18" applyNumberFormat="1" applyFont="1" applyFill="1" applyBorder="1" applyAlignment="1" applyProtection="1">
      <alignment horizontal="center" vertical="top" wrapText="1"/>
    </xf>
    <xf numFmtId="4" fontId="27" fillId="10" borderId="6" xfId="18" applyNumberFormat="1" applyFont="1" applyFill="1" applyBorder="1" applyAlignment="1" applyProtection="1">
      <alignment horizontal="center" vertical="top" wrapText="1"/>
    </xf>
    <xf numFmtId="4" fontId="27" fillId="10" borderId="19" xfId="18" applyNumberFormat="1" applyFont="1" applyFill="1" applyBorder="1" applyAlignment="1" applyProtection="1">
      <alignment horizontal="center" vertical="top" wrapText="1"/>
    </xf>
    <xf numFmtId="4" fontId="27" fillId="10" borderId="20" xfId="18" applyNumberFormat="1" applyFont="1" applyFill="1" applyBorder="1" applyAlignment="1" applyProtection="1">
      <alignment horizontal="center" vertical="top" wrapText="1"/>
    </xf>
    <xf numFmtId="4" fontId="27" fillId="10" borderId="4" xfId="18" applyNumberFormat="1" applyFont="1" applyFill="1" applyBorder="1" applyAlignment="1" applyProtection="1">
      <alignment horizontal="center" vertical="top" wrapText="1"/>
    </xf>
    <xf numFmtId="4" fontId="27" fillId="10" borderId="21" xfId="18" applyNumberFormat="1" applyFont="1" applyFill="1" applyBorder="1" applyAlignment="1" applyProtection="1">
      <alignment horizontal="center" vertical="top" wrapText="1"/>
    </xf>
    <xf numFmtId="164" fontId="27" fillId="10" borderId="38" xfId="18" applyNumberFormat="1" applyFont="1" applyFill="1" applyBorder="1" applyAlignment="1" applyProtection="1">
      <alignment horizontal="center" vertical="top" wrapText="1"/>
      <protection locked="0"/>
    </xf>
    <xf numFmtId="4" fontId="27" fillId="10" borderId="33" xfId="18" applyNumberFormat="1" applyFont="1" applyFill="1" applyBorder="1" applyAlignment="1" applyProtection="1">
      <alignment horizontal="center" vertical="top" wrapText="1"/>
    </xf>
    <xf numFmtId="4" fontId="27" fillId="10" borderId="29" xfId="18" applyNumberFormat="1" applyFont="1" applyFill="1" applyBorder="1" applyAlignment="1" applyProtection="1">
      <alignment horizontal="center" vertical="top" wrapText="1"/>
    </xf>
    <xf numFmtId="164" fontId="27" fillId="10" borderId="29" xfId="18" applyNumberFormat="1" applyFont="1" applyFill="1" applyBorder="1" applyAlignment="1" applyProtection="1">
      <alignment horizontal="center" vertical="top" wrapText="1"/>
    </xf>
    <xf numFmtId="4" fontId="27" fillId="10" borderId="28" xfId="18" applyNumberFormat="1" applyFont="1" applyFill="1" applyBorder="1" applyAlignment="1" applyProtection="1">
      <alignment horizontal="center" vertical="top" wrapText="1"/>
    </xf>
    <xf numFmtId="4" fontId="27" fillId="10" borderId="24" xfId="18" applyNumberFormat="1" applyFont="1" applyFill="1" applyBorder="1" applyAlignment="1" applyProtection="1">
      <alignment horizontal="center" vertical="top" wrapText="1"/>
    </xf>
    <xf numFmtId="4" fontId="27" fillId="10" borderId="3" xfId="18" applyNumberFormat="1" applyFont="1" applyFill="1" applyBorder="1" applyAlignment="1" applyProtection="1">
      <alignment horizontal="center" vertical="top" wrapText="1"/>
    </xf>
    <xf numFmtId="4" fontId="27" fillId="10" borderId="2" xfId="18" applyNumberFormat="1" applyFont="1" applyFill="1" applyBorder="1" applyAlignment="1" applyProtection="1">
      <alignment horizontal="center" vertical="top" wrapText="1"/>
    </xf>
    <xf numFmtId="164" fontId="27" fillId="10" borderId="19" xfId="18" applyNumberFormat="1" applyFont="1" applyFill="1" applyBorder="1" applyAlignment="1" applyProtection="1">
      <alignment horizontal="center" vertical="top" wrapText="1"/>
    </xf>
    <xf numFmtId="4" fontId="27" fillId="10" borderId="38" xfId="18" applyNumberFormat="1" applyFont="1" applyFill="1" applyBorder="1" applyAlignment="1" applyProtection="1">
      <alignment horizontal="center" vertical="top" wrapText="1"/>
    </xf>
    <xf numFmtId="4" fontId="27" fillId="10" borderId="25" xfId="18" applyNumberFormat="1" applyFont="1" applyFill="1" applyBorder="1" applyAlignment="1" applyProtection="1">
      <alignment horizontal="center" vertical="top" wrapText="1"/>
    </xf>
    <xf numFmtId="164" fontId="27" fillId="10" borderId="25" xfId="18" applyNumberFormat="1" applyFont="1" applyFill="1" applyBorder="1" applyAlignment="1" applyProtection="1">
      <alignment horizontal="center" vertical="top" wrapText="1"/>
      <protection locked="0"/>
    </xf>
    <xf numFmtId="164" fontId="27" fillId="10" borderId="6" xfId="18" applyNumberFormat="1" applyFont="1" applyFill="1" applyBorder="1" applyAlignment="1" applyProtection="1">
      <alignment horizontal="center" vertical="top" wrapText="1"/>
    </xf>
    <xf numFmtId="164" fontId="27" fillId="10" borderId="6" xfId="18" applyNumberFormat="1" applyFont="1" applyFill="1" applyBorder="1" applyAlignment="1" applyProtection="1">
      <alignment horizontal="center" vertical="top" wrapText="1"/>
      <protection locked="0"/>
    </xf>
    <xf numFmtId="164" fontId="27" fillId="10" borderId="19" xfId="18" applyNumberFormat="1" applyFont="1" applyFill="1" applyBorder="1" applyAlignment="1" applyProtection="1">
      <alignment horizontal="center" vertical="top" wrapText="1"/>
      <protection locked="0"/>
    </xf>
    <xf numFmtId="164" fontId="27" fillId="10" borderId="4" xfId="18" applyNumberFormat="1" applyFont="1" applyFill="1" applyBorder="1" applyAlignment="1" applyProtection="1">
      <alignment horizontal="center" vertical="top" wrapText="1"/>
      <protection locked="0"/>
    </xf>
    <xf numFmtId="4" fontId="27" fillId="10" borderId="20" xfId="18" applyNumberFormat="1" applyFont="1" applyFill="1" applyBorder="1" applyAlignment="1" applyProtection="1">
      <alignment horizontal="center" vertical="top" wrapText="1"/>
      <protection locked="0"/>
    </xf>
    <xf numFmtId="4" fontId="27" fillId="10" borderId="27" xfId="18" applyNumberFormat="1" applyFont="1" applyFill="1" applyBorder="1" applyAlignment="1" applyProtection="1">
      <alignment horizontal="center" vertical="top" wrapText="1"/>
      <protection locked="0"/>
    </xf>
    <xf numFmtId="4" fontId="27" fillId="10" borderId="18" xfId="18" applyNumberFormat="1" applyFont="1" applyFill="1" applyBorder="1" applyAlignment="1" applyProtection="1">
      <alignment horizontal="center" vertical="top" wrapText="1"/>
      <protection locked="0"/>
    </xf>
    <xf numFmtId="4" fontId="27" fillId="10" borderId="34" xfId="18" applyNumberFormat="1" applyFont="1" applyFill="1" applyBorder="1" applyAlignment="1" applyProtection="1">
      <alignment horizontal="center" vertical="top" wrapText="1"/>
      <protection locked="0"/>
    </xf>
    <xf numFmtId="4" fontId="27" fillId="10" borderId="36" xfId="18" applyNumberFormat="1" applyFont="1" applyFill="1" applyBorder="1" applyAlignment="1" applyProtection="1">
      <alignment horizontal="center" vertical="top" wrapText="1"/>
    </xf>
    <xf numFmtId="4" fontId="27" fillId="10" borderId="36" xfId="18" applyNumberFormat="1" applyFont="1" applyFill="1" applyBorder="1" applyAlignment="1" applyProtection="1">
      <alignment horizontal="center" vertical="top" wrapText="1"/>
      <protection locked="0"/>
    </xf>
    <xf numFmtId="4" fontId="27" fillId="10" borderId="25" xfId="18" applyNumberFormat="1" applyFont="1" applyFill="1" applyBorder="1" applyAlignment="1" applyProtection="1">
      <alignment horizontal="center" vertical="top" wrapText="1"/>
      <protection locked="0"/>
    </xf>
    <xf numFmtId="4" fontId="27" fillId="10" borderId="18" xfId="18" applyNumberFormat="1" applyFont="1" applyFill="1" applyBorder="1" applyAlignment="1" applyProtection="1">
      <alignment horizontal="center" vertical="top" wrapText="1"/>
    </xf>
    <xf numFmtId="4" fontId="31" fillId="10" borderId="35" xfId="18" applyNumberFormat="1" applyFont="1" applyFill="1" applyBorder="1" applyAlignment="1">
      <alignment horizontal="center" vertical="top" wrapText="1"/>
    </xf>
    <xf numFmtId="4" fontId="27" fillId="10" borderId="35" xfId="18" applyNumberFormat="1" applyFont="1" applyFill="1" applyBorder="1" applyAlignment="1" applyProtection="1">
      <alignment horizontal="center" vertical="top" wrapText="1"/>
    </xf>
    <xf numFmtId="4" fontId="27" fillId="10" borderId="19" xfId="18" applyNumberFormat="1" applyFont="1" applyFill="1" applyBorder="1" applyAlignment="1" applyProtection="1">
      <alignment horizontal="center" vertical="top" wrapText="1"/>
      <protection locked="0"/>
    </xf>
    <xf numFmtId="4" fontId="27" fillId="10" borderId="4" xfId="18" applyNumberFormat="1" applyFont="1" applyFill="1" applyBorder="1" applyAlignment="1" applyProtection="1">
      <alignment horizontal="center" vertical="top" wrapText="1"/>
      <protection locked="0"/>
    </xf>
    <xf numFmtId="4" fontId="27" fillId="10" borderId="49" xfId="18" applyNumberFormat="1" applyFont="1" applyFill="1" applyBorder="1" applyAlignment="1" applyProtection="1">
      <alignment horizontal="center" vertical="top" wrapText="1"/>
      <protection locked="0"/>
    </xf>
    <xf numFmtId="164" fontId="27" fillId="10" borderId="49" xfId="18" applyNumberFormat="1" applyFont="1" applyFill="1" applyBorder="1" applyAlignment="1" applyProtection="1">
      <alignment horizontal="center" vertical="top" wrapText="1"/>
      <protection locked="0"/>
    </xf>
    <xf numFmtId="4" fontId="27" fillId="10" borderId="50" xfId="18" applyNumberFormat="1" applyFont="1" applyFill="1" applyBorder="1" applyAlignment="1" applyProtection="1">
      <alignment horizontal="center" vertical="top" wrapText="1"/>
    </xf>
    <xf numFmtId="4" fontId="27" fillId="10" borderId="31" xfId="18" applyNumberFormat="1" applyFont="1" applyFill="1" applyBorder="1" applyAlignment="1" applyProtection="1">
      <alignment horizontal="center" vertical="top" wrapText="1"/>
    </xf>
    <xf numFmtId="164" fontId="27" fillId="10" borderId="27" xfId="18" applyNumberFormat="1" applyFont="1" applyFill="1" applyBorder="1" applyAlignment="1" applyProtection="1">
      <alignment horizontal="center" vertical="top" wrapText="1"/>
      <protection locked="0"/>
    </xf>
    <xf numFmtId="4" fontId="27" fillId="10" borderId="26" xfId="18" applyNumberFormat="1" applyFont="1" applyFill="1" applyBorder="1" applyAlignment="1" applyProtection="1">
      <alignment horizontal="center" vertical="top" wrapText="1"/>
    </xf>
    <xf numFmtId="4" fontId="27" fillId="10" borderId="9" xfId="18" applyNumberFormat="1" applyFont="1" applyFill="1" applyBorder="1" applyAlignment="1" applyProtection="1">
      <alignment horizontal="center" vertical="top" wrapText="1"/>
    </xf>
    <xf numFmtId="164" fontId="27" fillId="10" borderId="9" xfId="18" applyNumberFormat="1" applyFont="1" applyFill="1" applyBorder="1" applyAlignment="1" applyProtection="1">
      <alignment horizontal="center" vertical="top" wrapText="1"/>
    </xf>
    <xf numFmtId="164" fontId="27" fillId="10" borderId="3" xfId="18" applyNumberFormat="1" applyFont="1" applyFill="1" applyBorder="1" applyAlignment="1" applyProtection="1">
      <alignment horizontal="center" vertical="top" wrapText="1"/>
    </xf>
    <xf numFmtId="4" fontId="27" fillId="10" borderId="14" xfId="18" applyNumberFormat="1" applyFont="1" applyFill="1" applyBorder="1" applyAlignment="1" applyProtection="1">
      <alignment horizontal="center" vertical="top" wrapText="1"/>
    </xf>
    <xf numFmtId="164" fontId="27" fillId="10" borderId="14" xfId="18" applyNumberFormat="1" applyFont="1" applyFill="1" applyBorder="1" applyAlignment="1" applyProtection="1">
      <alignment horizontal="center" vertical="top" wrapText="1"/>
    </xf>
    <xf numFmtId="164" fontId="27" fillId="10" borderId="36" xfId="18" applyNumberFormat="1" applyFont="1" applyFill="1" applyBorder="1" applyAlignment="1" applyProtection="1">
      <alignment horizontal="center" vertical="top" wrapText="1"/>
    </xf>
    <xf numFmtId="4" fontId="31" fillId="10" borderId="19" xfId="18" applyNumberFormat="1" applyFont="1" applyFill="1" applyBorder="1" applyAlignment="1">
      <alignment horizontal="center" vertical="top"/>
    </xf>
    <xf numFmtId="164" fontId="31" fillId="10" borderId="19" xfId="18" applyNumberFormat="1" applyFont="1" applyFill="1" applyBorder="1" applyAlignment="1">
      <alignment horizontal="center" vertical="top"/>
    </xf>
    <xf numFmtId="164" fontId="31" fillId="10" borderId="35" xfId="18" applyNumberFormat="1" applyFont="1" applyFill="1" applyBorder="1" applyAlignment="1">
      <alignment horizontal="center" vertical="top"/>
    </xf>
    <xf numFmtId="4" fontId="27" fillId="10" borderId="27" xfId="18" applyNumberFormat="1" applyFont="1" applyFill="1" applyBorder="1" applyAlignment="1" applyProtection="1">
      <alignment horizontal="center" vertical="top" wrapText="1"/>
    </xf>
    <xf numFmtId="164" fontId="27" fillId="10" borderId="27" xfId="18" applyNumberFormat="1" applyFont="1" applyFill="1" applyBorder="1" applyAlignment="1" applyProtection="1">
      <alignment horizontal="center" vertical="top" wrapText="1"/>
    </xf>
    <xf numFmtId="164" fontId="27" fillId="10" borderId="5" xfId="18" applyNumberFormat="1" applyFont="1" applyFill="1" applyBorder="1" applyAlignment="1" applyProtection="1">
      <alignment horizontal="center" vertical="top"/>
    </xf>
    <xf numFmtId="164" fontId="27" fillId="10" borderId="17" xfId="18" applyNumberFormat="1" applyFont="1" applyFill="1" applyBorder="1" applyAlignment="1" applyProtection="1">
      <alignment horizontal="center" vertical="top" wrapText="1"/>
    </xf>
    <xf numFmtId="4" fontId="27" fillId="10" borderId="12" xfId="18" applyNumberFormat="1" applyFont="1" applyFill="1" applyBorder="1" applyAlignment="1" applyProtection="1">
      <alignment horizontal="center" vertical="top" wrapText="1"/>
    </xf>
    <xf numFmtId="4" fontId="27" fillId="10" borderId="23" xfId="18" applyNumberFormat="1" applyFont="1" applyFill="1" applyBorder="1" applyAlignment="1" applyProtection="1">
      <alignment horizontal="center" vertical="top" wrapText="1"/>
    </xf>
    <xf numFmtId="4" fontId="27" fillId="10" borderId="2" xfId="18" applyNumberFormat="1" applyFont="1" applyFill="1" applyBorder="1" applyAlignment="1" applyProtection="1">
      <alignment horizontal="center" vertical="top" wrapText="1"/>
      <protection locked="0"/>
    </xf>
    <xf numFmtId="4" fontId="27" fillId="10" borderId="3" xfId="18" applyNumberFormat="1" applyFont="1" applyFill="1" applyBorder="1" applyAlignment="1" applyProtection="1">
      <alignment horizontal="center" vertical="top" wrapText="1"/>
      <protection locked="0"/>
    </xf>
    <xf numFmtId="4" fontId="27" fillId="10" borderId="47" xfId="18" applyNumberFormat="1" applyFont="1" applyFill="1" applyBorder="1" applyAlignment="1" applyProtection="1">
      <alignment horizontal="center" vertical="top" wrapText="1"/>
      <protection locked="0"/>
    </xf>
    <xf numFmtId="4" fontId="27" fillId="10" borderId="47" xfId="18" applyNumberFormat="1" applyFont="1" applyFill="1" applyBorder="1" applyAlignment="1" applyProtection="1">
      <alignment horizontal="center" vertical="top" wrapText="1"/>
    </xf>
    <xf numFmtId="164" fontId="27" fillId="10" borderId="51" xfId="18" applyNumberFormat="1" applyFont="1" applyFill="1" applyBorder="1" applyAlignment="1" applyProtection="1">
      <alignment horizontal="center" vertical="top" wrapText="1"/>
      <protection locked="0"/>
    </xf>
    <xf numFmtId="4" fontId="27" fillId="10" borderId="40" xfId="18" applyNumberFormat="1" applyFont="1" applyFill="1" applyBorder="1" applyAlignment="1" applyProtection="1">
      <alignment horizontal="center" vertical="top" wrapText="1"/>
    </xf>
    <xf numFmtId="0" fontId="13" fillId="10" borderId="3" xfId="0" applyFont="1" applyFill="1" applyBorder="1" applyAlignment="1" applyProtection="1">
      <alignment horizontal="left" vertical="center" wrapText="1"/>
      <protection locked="0"/>
    </xf>
    <xf numFmtId="0" fontId="13" fillId="10" borderId="25" xfId="0" applyFont="1" applyFill="1" applyBorder="1" applyAlignment="1" applyProtection="1">
      <alignment horizontal="left" vertical="center" wrapText="1"/>
      <protection locked="0"/>
    </xf>
    <xf numFmtId="0" fontId="13" fillId="10" borderId="4" xfId="0" applyFont="1" applyFill="1" applyBorder="1" applyAlignment="1" applyProtection="1">
      <alignment horizontal="left" vertical="center" wrapText="1"/>
      <protection locked="0"/>
    </xf>
    <xf numFmtId="49" fontId="13" fillId="10" borderId="3" xfId="0" applyNumberFormat="1" applyFont="1" applyFill="1" applyBorder="1" applyAlignment="1" applyProtection="1">
      <alignment horizontal="center" vertical="center" wrapText="1"/>
      <protection locked="0"/>
    </xf>
    <xf numFmtId="49" fontId="13" fillId="10" borderId="25" xfId="0" applyNumberFormat="1" applyFont="1" applyFill="1" applyBorder="1" applyAlignment="1" applyProtection="1">
      <alignment horizontal="center" vertical="center" wrapText="1"/>
      <protection locked="0"/>
    </xf>
    <xf numFmtId="49" fontId="13" fillId="10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11" borderId="2" xfId="0" applyFont="1" applyFill="1" applyBorder="1" applyAlignment="1" applyProtection="1">
      <alignment horizontal="center" vertical="top" wrapText="1"/>
      <protection locked="0"/>
    </xf>
    <xf numFmtId="0" fontId="13" fillId="11" borderId="2" xfId="0" applyFont="1" applyFill="1" applyBorder="1" applyAlignment="1" applyProtection="1">
      <alignment vertical="top" wrapText="1"/>
      <protection locked="0"/>
    </xf>
    <xf numFmtId="49" fontId="13" fillId="11" borderId="2" xfId="0" applyNumberFormat="1" applyFont="1" applyFill="1" applyBorder="1" applyAlignment="1" applyProtection="1">
      <alignment horizontal="center" vertical="top" wrapText="1"/>
      <protection locked="0"/>
    </xf>
    <xf numFmtId="49" fontId="13" fillId="1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10" borderId="2" xfId="0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Fill="1" applyBorder="1" applyAlignment="1" applyProtection="1">
      <alignment horizontal="center" vertical="top" wrapText="1"/>
      <protection locked="0"/>
    </xf>
    <xf numFmtId="0" fontId="13" fillId="0" borderId="3" xfId="0" applyFont="1" applyFill="1" applyBorder="1" applyAlignment="1" applyProtection="1">
      <alignment horizontal="left" vertical="top" wrapText="1"/>
      <protection locked="0"/>
    </xf>
    <xf numFmtId="0" fontId="13" fillId="12" borderId="2" xfId="0" applyFont="1" applyFill="1" applyBorder="1" applyAlignment="1" applyProtection="1">
      <alignment horizontal="center" vertical="top" wrapText="1"/>
      <protection locked="0"/>
    </xf>
    <xf numFmtId="0" fontId="13" fillId="12" borderId="2" xfId="0" applyFont="1" applyFill="1" applyBorder="1" applyAlignment="1" applyProtection="1">
      <alignment horizontal="left" vertical="top" wrapText="1"/>
      <protection locked="0"/>
    </xf>
    <xf numFmtId="0" fontId="13" fillId="11" borderId="2" xfId="0" applyFont="1" applyFill="1" applyBorder="1" applyAlignment="1" applyProtection="1">
      <alignment horizontal="left" vertical="top" wrapText="1"/>
      <protection locked="0"/>
    </xf>
    <xf numFmtId="0" fontId="13" fillId="16" borderId="2" xfId="0" applyFont="1" applyFill="1" applyBorder="1" applyAlignment="1" applyProtection="1">
      <alignment horizontal="center" vertical="top" wrapText="1"/>
      <protection locked="0"/>
    </xf>
    <xf numFmtId="0" fontId="13" fillId="16" borderId="2" xfId="0" applyFont="1" applyFill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4" fontId="27" fillId="10" borderId="48" xfId="18" applyNumberFormat="1" applyFont="1" applyFill="1" applyBorder="1" applyAlignment="1" applyProtection="1">
      <alignment horizontal="center" vertical="top" wrapText="1"/>
    </xf>
    <xf numFmtId="4" fontId="27" fillId="10" borderId="19" xfId="18" applyNumberFormat="1" applyFont="1" applyFill="1" applyBorder="1" applyAlignment="1" applyProtection="1">
      <alignment horizontal="center" vertical="top" wrapText="1"/>
    </xf>
    <xf numFmtId="0" fontId="27" fillId="10" borderId="48" xfId="0" applyFont="1" applyFill="1" applyBorder="1" applyAlignment="1" applyProtection="1">
      <alignment horizontal="left" vertical="top" wrapText="1"/>
      <protection locked="0"/>
    </xf>
    <xf numFmtId="0" fontId="27" fillId="10" borderId="19" xfId="0" applyFont="1" applyFill="1" applyBorder="1" applyAlignment="1" applyProtection="1">
      <alignment horizontal="left" vertical="top" wrapText="1"/>
      <protection locked="0"/>
    </xf>
    <xf numFmtId="0" fontId="27" fillId="10" borderId="5" xfId="0" applyFont="1" applyFill="1" applyBorder="1" applyAlignment="1" applyProtection="1">
      <alignment horizontal="center" vertical="top" wrapText="1"/>
      <protection locked="0"/>
    </xf>
    <xf numFmtId="0" fontId="27" fillId="10" borderId="5" xfId="0" applyFont="1" applyFill="1" applyBorder="1" applyAlignment="1" applyProtection="1">
      <alignment horizontal="left" vertical="top" wrapText="1"/>
      <protection locked="0"/>
    </xf>
    <xf numFmtId="49" fontId="27" fillId="10" borderId="5" xfId="0" applyNumberFormat="1" applyFont="1" applyFill="1" applyBorder="1" applyAlignment="1" applyProtection="1">
      <alignment horizontal="center" vertical="top" wrapText="1"/>
      <protection locked="0"/>
    </xf>
    <xf numFmtId="0" fontId="27" fillId="10" borderId="12" xfId="0" applyFont="1" applyFill="1" applyBorder="1" applyAlignment="1" applyProtection="1">
      <alignment horizontal="left" vertical="top" wrapText="1"/>
      <protection locked="0"/>
    </xf>
    <xf numFmtId="0" fontId="27" fillId="10" borderId="48" xfId="0" applyFont="1" applyFill="1" applyBorder="1" applyAlignment="1" applyProtection="1">
      <alignment horizontal="center" vertical="top" wrapText="1"/>
      <protection locked="0"/>
    </xf>
    <xf numFmtId="0" fontId="27" fillId="10" borderId="12" xfId="0" applyFont="1" applyFill="1" applyBorder="1" applyAlignment="1" applyProtection="1">
      <alignment horizontal="center" vertical="top" wrapText="1"/>
      <protection locked="0"/>
    </xf>
    <xf numFmtId="0" fontId="27" fillId="10" borderId="19" xfId="0" applyFont="1" applyFill="1" applyBorder="1" applyAlignment="1" applyProtection="1">
      <alignment horizontal="center" vertical="top" wrapText="1"/>
      <protection locked="0"/>
    </xf>
    <xf numFmtId="0" fontId="35" fillId="10" borderId="0" xfId="0" applyFont="1" applyFill="1" applyBorder="1" applyAlignment="1">
      <alignment horizontal="left" vertical="center" wrapText="1"/>
    </xf>
    <xf numFmtId="0" fontId="26" fillId="10" borderId="0" xfId="0" applyFont="1" applyFill="1" applyAlignment="1">
      <alignment horizontal="center"/>
    </xf>
    <xf numFmtId="4" fontId="27" fillId="10" borderId="5" xfId="18" applyNumberFormat="1" applyFont="1" applyFill="1" applyBorder="1" applyAlignment="1" applyProtection="1">
      <alignment horizontal="center" vertical="top" wrapText="1"/>
    </xf>
    <xf numFmtId="4" fontId="31" fillId="10" borderId="5" xfId="18" applyNumberFormat="1" applyFont="1" applyFill="1" applyBorder="1" applyAlignment="1">
      <alignment horizontal="center" vertical="top" wrapText="1"/>
    </xf>
    <xf numFmtId="4" fontId="27" fillId="10" borderId="6" xfId="18" applyNumberFormat="1" applyFont="1" applyFill="1" applyBorder="1" applyAlignment="1" applyProtection="1">
      <alignment horizontal="center" vertical="top" wrapText="1"/>
    </xf>
    <xf numFmtId="4" fontId="31" fillId="10" borderId="19" xfId="18" applyNumberFormat="1" applyFont="1" applyFill="1" applyBorder="1" applyAlignment="1">
      <alignment horizontal="center" vertical="top" wrapText="1"/>
    </xf>
    <xf numFmtId="4" fontId="27" fillId="10" borderId="6" xfId="18" applyNumberFormat="1" applyFont="1" applyFill="1" applyBorder="1" applyAlignment="1" applyProtection="1">
      <alignment horizontal="center" vertical="top" wrapText="1"/>
      <protection locked="0"/>
    </xf>
    <xf numFmtId="4" fontId="31" fillId="10" borderId="19" xfId="18" applyNumberFormat="1" applyFont="1" applyFill="1" applyBorder="1" applyAlignment="1">
      <alignment horizontal="center" vertical="top"/>
    </xf>
    <xf numFmtId="4" fontId="27" fillId="10" borderId="3" xfId="18" applyNumberFormat="1" applyFont="1" applyFill="1" applyBorder="1" applyAlignment="1" applyProtection="1">
      <alignment horizontal="center" vertical="top" wrapText="1"/>
    </xf>
    <xf numFmtId="4" fontId="31" fillId="10" borderId="31" xfId="18" applyNumberFormat="1" applyFont="1" applyFill="1" applyBorder="1" applyAlignment="1">
      <alignment horizontal="center" vertical="top" wrapText="1"/>
    </xf>
    <xf numFmtId="164" fontId="27" fillId="10" borderId="48" xfId="18" applyNumberFormat="1" applyFont="1" applyFill="1" applyBorder="1" applyAlignment="1" applyProtection="1">
      <alignment horizontal="center" vertical="top"/>
    </xf>
    <xf numFmtId="164" fontId="27" fillId="10" borderId="19" xfId="18" applyNumberFormat="1" applyFont="1" applyFill="1" applyBorder="1" applyAlignment="1" applyProtection="1">
      <alignment horizontal="center" vertical="top"/>
    </xf>
    <xf numFmtId="49" fontId="27" fillId="10" borderId="16" xfId="0" applyNumberFormat="1" applyFont="1" applyFill="1" applyBorder="1" applyAlignment="1" applyProtection="1">
      <alignment horizontal="center" vertical="top" wrapText="1"/>
      <protection locked="0"/>
    </xf>
    <xf numFmtId="49" fontId="27" fillId="10" borderId="12" xfId="0" applyNumberFormat="1" applyFont="1" applyFill="1" applyBorder="1" applyAlignment="1" applyProtection="1">
      <alignment horizontal="center" vertical="top" wrapText="1"/>
      <protection locked="0"/>
    </xf>
    <xf numFmtId="49" fontId="27" fillId="10" borderId="19" xfId="0" applyNumberFormat="1" applyFont="1" applyFill="1" applyBorder="1" applyAlignment="1" applyProtection="1">
      <alignment horizontal="center" vertical="top" wrapText="1"/>
      <protection locked="0"/>
    </xf>
    <xf numFmtId="0" fontId="27" fillId="10" borderId="46" xfId="0" applyFont="1" applyFill="1" applyBorder="1" applyAlignment="1" applyProtection="1">
      <alignment vertical="top" wrapText="1"/>
      <protection locked="0"/>
    </xf>
    <xf numFmtId="0" fontId="27" fillId="10" borderId="32" xfId="0" applyFont="1" applyFill="1" applyBorder="1" applyAlignment="1" applyProtection="1">
      <alignment vertical="top" wrapText="1"/>
      <protection locked="0"/>
    </xf>
    <xf numFmtId="0" fontId="27" fillId="10" borderId="35" xfId="0" applyFont="1" applyFill="1" applyBorder="1" applyAlignment="1" applyProtection="1">
      <alignment vertical="top" wrapText="1"/>
      <protection locked="0"/>
    </xf>
    <xf numFmtId="49" fontId="27" fillId="10" borderId="6" xfId="0" applyNumberFormat="1" applyFont="1" applyFill="1" applyBorder="1" applyAlignment="1" applyProtection="1">
      <alignment horizontal="center" vertical="top" wrapText="1"/>
      <protection locked="0"/>
    </xf>
    <xf numFmtId="0" fontId="31" fillId="10" borderId="12" xfId="0" applyFont="1" applyFill="1" applyBorder="1" applyAlignment="1">
      <alignment horizontal="center" vertical="top" wrapText="1"/>
    </xf>
    <xf numFmtId="0" fontId="31" fillId="10" borderId="19" xfId="0" applyFont="1" applyFill="1" applyBorder="1" applyAlignment="1">
      <alignment horizontal="center" vertical="top" wrapText="1"/>
    </xf>
    <xf numFmtId="0" fontId="27" fillId="10" borderId="6" xfId="0" applyFont="1" applyFill="1" applyBorder="1" applyAlignment="1" applyProtection="1">
      <alignment vertical="top" wrapText="1"/>
      <protection locked="0"/>
    </xf>
    <xf numFmtId="0" fontId="31" fillId="10" borderId="12" xfId="0" applyFont="1" applyFill="1" applyBorder="1" applyAlignment="1">
      <alignment vertical="top" wrapText="1"/>
    </xf>
    <xf numFmtId="4" fontId="27" fillId="10" borderId="39" xfId="18" applyNumberFormat="1" applyFont="1" applyFill="1" applyBorder="1" applyAlignment="1" applyProtection="1">
      <alignment horizontal="center" vertical="top" wrapText="1"/>
    </xf>
    <xf numFmtId="4" fontId="31" fillId="10" borderId="21" xfId="18" applyNumberFormat="1" applyFont="1" applyFill="1" applyBorder="1" applyAlignment="1">
      <alignment horizontal="center" vertical="top" wrapText="1"/>
    </xf>
    <xf numFmtId="49" fontId="27" fillId="10" borderId="48" xfId="0" applyNumberFormat="1" applyFont="1" applyFill="1" applyBorder="1" applyAlignment="1" applyProtection="1">
      <alignment horizontal="center" vertical="top" wrapText="1"/>
      <protection locked="0"/>
    </xf>
    <xf numFmtId="4" fontId="27" fillId="10" borderId="47" xfId="18" applyNumberFormat="1" applyFont="1" applyFill="1" applyBorder="1" applyAlignment="1" applyProtection="1">
      <alignment horizontal="center" vertical="top" wrapText="1"/>
      <protection locked="0"/>
    </xf>
    <xf numFmtId="4" fontId="31" fillId="10" borderId="47" xfId="18" applyNumberFormat="1" applyFont="1" applyFill="1" applyBorder="1" applyAlignment="1">
      <alignment horizontal="center" vertical="top" wrapText="1"/>
    </xf>
    <xf numFmtId="164" fontId="27" fillId="10" borderId="48" xfId="18" applyNumberFormat="1" applyFont="1" applyFill="1" applyBorder="1" applyAlignment="1" applyProtection="1">
      <alignment horizontal="center" vertical="top" wrapText="1"/>
    </xf>
    <xf numFmtId="164" fontId="31" fillId="10" borderId="19" xfId="18" applyNumberFormat="1" applyFont="1" applyFill="1" applyBorder="1" applyAlignment="1">
      <alignment horizontal="center" vertical="top"/>
    </xf>
    <xf numFmtId="4" fontId="31" fillId="10" borderId="5" xfId="18" applyNumberFormat="1" applyFont="1" applyFill="1" applyBorder="1" applyAlignment="1">
      <alignment horizontal="center" vertical="top"/>
    </xf>
    <xf numFmtId="0" fontId="31" fillId="10" borderId="19" xfId="0" applyFont="1" applyFill="1" applyBorder="1" applyAlignment="1">
      <alignment vertical="top" wrapText="1"/>
    </xf>
    <xf numFmtId="0" fontId="27" fillId="10" borderId="6" xfId="0" applyFont="1" applyFill="1" applyBorder="1" applyAlignment="1">
      <alignment vertical="top" wrapText="1"/>
    </xf>
    <xf numFmtId="0" fontId="27" fillId="10" borderId="12" xfId="0" applyFont="1" applyFill="1" applyBorder="1" applyAlignment="1">
      <alignment vertical="top" wrapText="1"/>
    </xf>
    <xf numFmtId="0" fontId="27" fillId="10" borderId="19" xfId="0" applyFont="1" applyFill="1" applyBorder="1" applyAlignment="1">
      <alignment vertical="top" wrapText="1"/>
    </xf>
    <xf numFmtId="49" fontId="27" fillId="10" borderId="36" xfId="0" applyNumberFormat="1" applyFont="1" applyFill="1" applyBorder="1" applyAlignment="1" applyProtection="1">
      <alignment horizontal="center" vertical="top" wrapText="1"/>
      <protection locked="0"/>
    </xf>
    <xf numFmtId="0" fontId="31" fillId="10" borderId="32" xfId="0" applyFont="1" applyFill="1" applyBorder="1" applyAlignment="1">
      <alignment vertical="top" wrapText="1"/>
    </xf>
    <xf numFmtId="0" fontId="31" fillId="10" borderId="35" xfId="0" applyFont="1" applyFill="1" applyBorder="1" applyAlignment="1">
      <alignment vertical="top" wrapText="1"/>
    </xf>
    <xf numFmtId="0" fontId="27" fillId="10" borderId="47" xfId="0" applyFont="1" applyFill="1" applyBorder="1" applyAlignment="1" applyProtection="1">
      <alignment vertical="top" wrapText="1"/>
      <protection locked="0"/>
    </xf>
    <xf numFmtId="0" fontId="31" fillId="10" borderId="47" xfId="0" applyFont="1" applyFill="1" applyBorder="1" applyAlignment="1">
      <alignment vertical="top" wrapText="1"/>
    </xf>
    <xf numFmtId="0" fontId="31" fillId="10" borderId="32" xfId="0" applyFont="1" applyFill="1" applyBorder="1" applyAlignment="1">
      <alignment horizontal="center" vertical="top" wrapText="1"/>
    </xf>
    <xf numFmtId="0" fontId="31" fillId="10" borderId="35" xfId="0" applyFont="1" applyFill="1" applyBorder="1" applyAlignment="1">
      <alignment horizontal="center" vertical="top" wrapText="1"/>
    </xf>
    <xf numFmtId="0" fontId="27" fillId="10" borderId="47" xfId="0" applyFont="1" applyFill="1" applyBorder="1" applyAlignment="1" applyProtection="1">
      <alignment horizontal="left" vertical="top" wrapText="1"/>
      <protection locked="0"/>
    </xf>
    <xf numFmtId="0" fontId="31" fillId="10" borderId="47" xfId="0" applyFont="1" applyFill="1" applyBorder="1" applyAlignment="1">
      <alignment horizontal="left" vertical="top" wrapText="1"/>
    </xf>
    <xf numFmtId="0" fontId="27" fillId="10" borderId="12" xfId="0" applyFont="1" applyFill="1" applyBorder="1" applyAlignment="1" applyProtection="1">
      <alignment vertical="top" wrapText="1"/>
      <protection locked="0"/>
    </xf>
    <xf numFmtId="49" fontId="27" fillId="10" borderId="15" xfId="0" applyNumberFormat="1" applyFont="1" applyFill="1" applyBorder="1" applyAlignment="1" applyProtection="1">
      <alignment horizontal="center" vertical="top" wrapText="1"/>
      <protection locked="0"/>
    </xf>
    <xf numFmtId="0" fontId="27" fillId="10" borderId="36" xfId="0" applyFont="1" applyFill="1" applyBorder="1" applyAlignment="1" applyProtection="1">
      <alignment vertical="top" wrapText="1"/>
      <protection locked="0"/>
    </xf>
    <xf numFmtId="0" fontId="27" fillId="10" borderId="45" xfId="0" applyFont="1" applyFill="1" applyBorder="1" applyAlignment="1" applyProtection="1">
      <alignment vertical="top" wrapText="1"/>
      <protection locked="0"/>
    </xf>
    <xf numFmtId="164" fontId="27" fillId="10" borderId="48" xfId="18" applyNumberFormat="1" applyFont="1" applyFill="1" applyBorder="1" applyAlignment="1" applyProtection="1">
      <alignment horizontal="center" vertical="top" wrapText="1"/>
      <protection locked="0"/>
    </xf>
    <xf numFmtId="164" fontId="31" fillId="10" borderId="19" xfId="18" applyNumberFormat="1" applyFont="1" applyFill="1" applyBorder="1" applyAlignment="1">
      <alignment horizontal="center" vertical="top" wrapText="1"/>
    </xf>
    <xf numFmtId="0" fontId="33" fillId="10" borderId="0" xfId="0" applyFont="1" applyFill="1" applyBorder="1" applyAlignment="1" applyProtection="1">
      <alignment horizontal="left" vertical="top" wrapText="1"/>
      <protection locked="0"/>
    </xf>
    <xf numFmtId="0" fontId="34" fillId="10" borderId="0" xfId="0" applyFont="1" applyFill="1" applyBorder="1" applyAlignment="1" applyProtection="1">
      <alignment horizontal="center" vertical="center"/>
      <protection locked="0"/>
    </xf>
    <xf numFmtId="0" fontId="33" fillId="10" borderId="0" xfId="0" applyFont="1" applyFill="1" applyAlignment="1">
      <alignment horizontal="center" vertical="center"/>
    </xf>
    <xf numFmtId="0" fontId="27" fillId="10" borderId="6" xfId="0" applyFont="1" applyFill="1" applyBorder="1" applyAlignment="1" applyProtection="1">
      <alignment horizontal="left" vertical="top" wrapText="1"/>
      <protection locked="0"/>
    </xf>
    <xf numFmtId="0" fontId="27" fillId="10" borderId="19" xfId="0" applyFont="1" applyFill="1" applyBorder="1" applyAlignment="1" applyProtection="1">
      <alignment vertical="top" wrapText="1"/>
      <protection locked="0"/>
    </xf>
    <xf numFmtId="0" fontId="34" fillId="10" borderId="0" xfId="0" applyFont="1" applyFill="1" applyBorder="1" applyAlignment="1" applyProtection="1">
      <alignment horizontal="center" vertical="center" wrapText="1"/>
      <protection locked="0"/>
    </xf>
    <xf numFmtId="0" fontId="27" fillId="10" borderId="9" xfId="0" applyFont="1" applyFill="1" applyBorder="1" applyAlignment="1" applyProtection="1">
      <alignment horizontal="center" vertical="top" wrapText="1"/>
      <protection locked="0"/>
    </xf>
    <xf numFmtId="0" fontId="27" fillId="10" borderId="10" xfId="0" applyFont="1" applyFill="1" applyBorder="1" applyAlignment="1" applyProtection="1">
      <alignment horizontal="center" vertical="top" wrapText="1"/>
      <protection locked="0"/>
    </xf>
    <xf numFmtId="0" fontId="27" fillId="10" borderId="11" xfId="0" applyFont="1" applyFill="1" applyBorder="1" applyAlignment="1" applyProtection="1">
      <alignment horizontal="center" vertical="top" wrapText="1"/>
      <protection locked="0"/>
    </xf>
    <xf numFmtId="0" fontId="27" fillId="10" borderId="8" xfId="0" applyFont="1" applyFill="1" applyBorder="1" applyAlignment="1" applyProtection="1">
      <alignment horizontal="center" vertical="top" wrapText="1"/>
      <protection locked="0"/>
    </xf>
    <xf numFmtId="0" fontId="27" fillId="10" borderId="25" xfId="0" applyFont="1" applyFill="1" applyBorder="1" applyAlignment="1" applyProtection="1">
      <alignment horizontal="center" vertical="top" wrapText="1"/>
      <protection locked="0"/>
    </xf>
    <xf numFmtId="0" fontId="27" fillId="10" borderId="31" xfId="0" applyFont="1" applyFill="1" applyBorder="1" applyAlignment="1" applyProtection="1">
      <alignment horizontal="center" vertical="top" wrapText="1"/>
      <protection locked="0"/>
    </xf>
    <xf numFmtId="0" fontId="33" fillId="10" borderId="0" xfId="0" applyFont="1" applyFill="1" applyBorder="1" applyAlignment="1" applyProtection="1">
      <alignment horizontal="left" vertical="top"/>
      <protection locked="0"/>
    </xf>
    <xf numFmtId="0" fontId="27" fillId="10" borderId="6" xfId="0" applyFont="1" applyFill="1" applyBorder="1" applyAlignment="1" applyProtection="1">
      <alignment horizontal="center" vertical="top" wrapText="1"/>
      <protection locked="0"/>
    </xf>
    <xf numFmtId="0" fontId="27" fillId="10" borderId="7" xfId="0" applyFont="1" applyFill="1" applyBorder="1" applyAlignment="1" applyProtection="1">
      <alignment horizontal="center" vertical="top" wrapText="1"/>
      <protection locked="0"/>
    </xf>
    <xf numFmtId="0" fontId="27" fillId="10" borderId="13" xfId="0" applyFont="1" applyFill="1" applyBorder="1" applyAlignment="1" applyProtection="1">
      <alignment horizontal="center" vertical="top" wrapText="1"/>
      <protection locked="0"/>
    </xf>
    <xf numFmtId="0" fontId="27" fillId="10" borderId="21" xfId="0" applyFont="1" applyFill="1" applyBorder="1" applyAlignment="1" applyProtection="1">
      <alignment horizontal="center" vertical="top" wrapText="1"/>
      <protection locked="0"/>
    </xf>
    <xf numFmtId="164" fontId="27" fillId="10" borderId="5" xfId="18" applyNumberFormat="1" applyFont="1" applyFill="1" applyBorder="1" applyAlignment="1" applyProtection="1">
      <alignment horizontal="center" vertical="top" wrapText="1"/>
    </xf>
    <xf numFmtId="164" fontId="31" fillId="10" borderId="5" xfId="18" applyNumberFormat="1" applyFont="1" applyFill="1" applyBorder="1" applyAlignment="1">
      <alignment horizontal="center" vertical="top" wrapText="1"/>
    </xf>
    <xf numFmtId="4" fontId="27" fillId="10" borderId="31" xfId="18" applyNumberFormat="1" applyFont="1" applyFill="1" applyBorder="1" applyAlignment="1" applyProtection="1">
      <alignment horizontal="center" vertical="top" wrapText="1"/>
    </xf>
    <xf numFmtId="164" fontId="27" fillId="10" borderId="19" xfId="18" applyNumberFormat="1" applyFont="1" applyFill="1" applyBorder="1" applyAlignment="1" applyProtection="1">
      <alignment horizontal="center" vertical="top" wrapText="1"/>
      <protection locked="0"/>
    </xf>
    <xf numFmtId="164" fontId="27" fillId="10" borderId="19" xfId="18" applyNumberFormat="1" applyFont="1" applyFill="1" applyBorder="1" applyAlignment="1" applyProtection="1">
      <alignment horizontal="center" vertical="top" wrapText="1"/>
    </xf>
    <xf numFmtId="4" fontId="27" fillId="10" borderId="19" xfId="18" applyNumberFormat="1" applyFont="1" applyFill="1" applyBorder="1" applyAlignment="1" applyProtection="1">
      <alignment horizontal="center" vertical="top" wrapText="1"/>
      <protection locked="0"/>
    </xf>
    <xf numFmtId="4" fontId="27" fillId="10" borderId="43" xfId="18" applyNumberFormat="1" applyFont="1" applyFill="1" applyBorder="1" applyAlignment="1" applyProtection="1">
      <alignment horizontal="center" vertical="top" wrapText="1"/>
    </xf>
    <xf numFmtId="4" fontId="31" fillId="10" borderId="44" xfId="18" applyNumberFormat="1" applyFont="1" applyFill="1" applyBorder="1" applyAlignment="1">
      <alignment horizontal="center" vertical="top" wrapText="1"/>
    </xf>
    <xf numFmtId="4" fontId="27" fillId="10" borderId="7" xfId="18" applyNumberFormat="1" applyFont="1" applyFill="1" applyBorder="1" applyAlignment="1" applyProtection="1">
      <alignment horizontal="center" vertical="top" wrapText="1"/>
      <protection locked="0"/>
    </xf>
    <xf numFmtId="4" fontId="31" fillId="10" borderId="21" xfId="18" applyNumberFormat="1" applyFont="1" applyFill="1" applyBorder="1" applyAlignment="1">
      <alignment horizontal="center" vertical="top"/>
    </xf>
    <xf numFmtId="0" fontId="20" fillId="0" borderId="5" xfId="0" applyFont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2" fontId="21" fillId="0" borderId="5" xfId="0" applyNumberFormat="1" applyFont="1" applyFill="1" applyBorder="1" applyAlignment="1">
      <alignment horizontal="center" vertical="center" wrapText="1"/>
    </xf>
    <xf numFmtId="2" fontId="21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4" fontId="27" fillId="10" borderId="49" xfId="18" applyNumberFormat="1" applyFont="1" applyFill="1" applyBorder="1" applyAlignment="1" applyProtection="1">
      <alignment horizontal="center" vertical="top" wrapText="1"/>
      <protection locked="0"/>
    </xf>
    <xf numFmtId="4" fontId="27" fillId="10" borderId="4" xfId="18" applyNumberFormat="1" applyFont="1" applyFill="1" applyBorder="1" applyAlignment="1" applyProtection="1">
      <alignment horizontal="center" vertical="top" wrapText="1"/>
      <protection locked="0"/>
    </xf>
  </cellXfs>
  <cellStyles count="19">
    <cellStyle name="Accent 1 1" xfId="1"/>
    <cellStyle name="Accent 2 1" xfId="2"/>
    <cellStyle name="Accent 3 1" xfId="3"/>
    <cellStyle name="Accent 4" xfId="4"/>
    <cellStyle name="Bad 1" xfId="5"/>
    <cellStyle name="Error 1" xfId="6"/>
    <cellStyle name="Footnote 1" xfId="7"/>
    <cellStyle name="Good 1" xfId="8"/>
    <cellStyle name="Heading 1 1" xfId="9"/>
    <cellStyle name="Heading 2 1" xfId="10"/>
    <cellStyle name="Heading 3" xfId="11"/>
    <cellStyle name="Hyperlink 1" xfId="12"/>
    <cellStyle name="Neutral 1" xfId="13"/>
    <cellStyle name="Note 1" xfId="14"/>
    <cellStyle name="Status 1" xfId="15"/>
    <cellStyle name="Text 1" xfId="16"/>
    <cellStyle name="Warning 1" xfId="17"/>
    <cellStyle name="Обычный" xfId="0" builtinId="0"/>
    <cellStyle name="Финансовый" xfId="18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EE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5822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2124075</xdr:colOff>
      <xdr:row>133</xdr:row>
      <xdr:rowOff>9525</xdr:rowOff>
    </xdr:from>
    <xdr:to>
      <xdr:col>3</xdr:col>
      <xdr:colOff>285750</xdr:colOff>
      <xdr:row>133</xdr:row>
      <xdr:rowOff>9525</xdr:rowOff>
    </xdr:to>
    <xdr:sp macro="" textlink="">
      <xdr:nvSpPr>
        <xdr:cNvPr id="56188" name="Line 1"/>
        <xdr:cNvSpPr>
          <a:spLocks noChangeShapeType="1"/>
        </xdr:cNvSpPr>
      </xdr:nvSpPr>
      <xdr:spPr bwMode="auto">
        <a:xfrm>
          <a:off x="7705725" y="36175950"/>
          <a:ext cx="13239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209550</xdr:colOff>
      <xdr:row>133</xdr:row>
      <xdr:rowOff>9525</xdr:rowOff>
    </xdr:from>
    <xdr:to>
      <xdr:col>3</xdr:col>
      <xdr:colOff>1285875</xdr:colOff>
      <xdr:row>133</xdr:row>
      <xdr:rowOff>9525</xdr:rowOff>
    </xdr:to>
    <xdr:sp macro="" textlink="">
      <xdr:nvSpPr>
        <xdr:cNvPr id="56189" name="Line 1"/>
        <xdr:cNvSpPr>
          <a:spLocks noChangeShapeType="1"/>
        </xdr:cNvSpPr>
      </xdr:nvSpPr>
      <xdr:spPr bwMode="auto">
        <a:xfrm>
          <a:off x="8953500" y="3617595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142875</xdr:colOff>
      <xdr:row>133</xdr:row>
      <xdr:rowOff>9525</xdr:rowOff>
    </xdr:from>
    <xdr:to>
      <xdr:col>14</xdr:col>
      <xdr:colOff>714375</xdr:colOff>
      <xdr:row>133</xdr:row>
      <xdr:rowOff>9525</xdr:rowOff>
    </xdr:to>
    <xdr:sp macro="" textlink="">
      <xdr:nvSpPr>
        <xdr:cNvPr id="56190" name="Line 1"/>
        <xdr:cNvSpPr>
          <a:spLocks noChangeShapeType="1"/>
        </xdr:cNvSpPr>
      </xdr:nvSpPr>
      <xdr:spPr bwMode="auto">
        <a:xfrm>
          <a:off x="18192750" y="3617595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94</xdr:row>
      <xdr:rowOff>142875</xdr:rowOff>
    </xdr:from>
    <xdr:to>
      <xdr:col>2</xdr:col>
      <xdr:colOff>2409825</xdr:colOff>
      <xdr:row>94</xdr:row>
      <xdr:rowOff>142875</xdr:rowOff>
    </xdr:to>
    <xdr:sp macro="" textlink="">
      <xdr:nvSpPr>
        <xdr:cNvPr id="56191" name="Line 1"/>
        <xdr:cNvSpPr>
          <a:spLocks noChangeShapeType="1"/>
        </xdr:cNvSpPr>
      </xdr:nvSpPr>
      <xdr:spPr bwMode="auto">
        <a:xfrm>
          <a:off x="7419975" y="2927985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94</xdr:row>
      <xdr:rowOff>85725</xdr:rowOff>
    </xdr:from>
    <xdr:to>
      <xdr:col>2</xdr:col>
      <xdr:colOff>2409825</xdr:colOff>
      <xdr:row>94</xdr:row>
      <xdr:rowOff>85725</xdr:rowOff>
    </xdr:to>
    <xdr:sp macro="" textlink="">
      <xdr:nvSpPr>
        <xdr:cNvPr id="56192" name="Line 1"/>
        <xdr:cNvSpPr>
          <a:spLocks noChangeShapeType="1"/>
        </xdr:cNvSpPr>
      </xdr:nvSpPr>
      <xdr:spPr bwMode="auto">
        <a:xfrm>
          <a:off x="7419975" y="2922270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94</xdr:row>
      <xdr:rowOff>142875</xdr:rowOff>
    </xdr:from>
    <xdr:to>
      <xdr:col>2</xdr:col>
      <xdr:colOff>2409825</xdr:colOff>
      <xdr:row>94</xdr:row>
      <xdr:rowOff>142875</xdr:rowOff>
    </xdr:to>
    <xdr:sp macro="" textlink="">
      <xdr:nvSpPr>
        <xdr:cNvPr id="56193" name="Line 1"/>
        <xdr:cNvSpPr>
          <a:spLocks noChangeShapeType="1"/>
        </xdr:cNvSpPr>
      </xdr:nvSpPr>
      <xdr:spPr bwMode="auto">
        <a:xfrm>
          <a:off x="7419975" y="2927985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94</xdr:row>
      <xdr:rowOff>85725</xdr:rowOff>
    </xdr:from>
    <xdr:to>
      <xdr:col>2</xdr:col>
      <xdr:colOff>2409825</xdr:colOff>
      <xdr:row>94</xdr:row>
      <xdr:rowOff>85725</xdr:rowOff>
    </xdr:to>
    <xdr:sp macro="" textlink="">
      <xdr:nvSpPr>
        <xdr:cNvPr id="56194" name="Line 1"/>
        <xdr:cNvSpPr>
          <a:spLocks noChangeShapeType="1"/>
        </xdr:cNvSpPr>
      </xdr:nvSpPr>
      <xdr:spPr bwMode="auto">
        <a:xfrm>
          <a:off x="7419975" y="2922270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94</xdr:row>
      <xdr:rowOff>142875</xdr:rowOff>
    </xdr:from>
    <xdr:to>
      <xdr:col>2</xdr:col>
      <xdr:colOff>2390775</xdr:colOff>
      <xdr:row>94</xdr:row>
      <xdr:rowOff>142875</xdr:rowOff>
    </xdr:to>
    <xdr:sp macro="" textlink="">
      <xdr:nvSpPr>
        <xdr:cNvPr id="56195" name="Line 1"/>
        <xdr:cNvSpPr>
          <a:spLocks noChangeShapeType="1"/>
        </xdr:cNvSpPr>
      </xdr:nvSpPr>
      <xdr:spPr bwMode="auto">
        <a:xfrm>
          <a:off x="7419975" y="29279850"/>
          <a:ext cx="552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1838325</xdr:colOff>
      <xdr:row>94</xdr:row>
      <xdr:rowOff>85725</xdr:rowOff>
    </xdr:from>
    <xdr:to>
      <xdr:col>2</xdr:col>
      <xdr:colOff>2390775</xdr:colOff>
      <xdr:row>94</xdr:row>
      <xdr:rowOff>85725</xdr:rowOff>
    </xdr:to>
    <xdr:sp macro="" textlink="">
      <xdr:nvSpPr>
        <xdr:cNvPr id="56196" name="Line 1"/>
        <xdr:cNvSpPr>
          <a:spLocks noChangeShapeType="1"/>
        </xdr:cNvSpPr>
      </xdr:nvSpPr>
      <xdr:spPr bwMode="auto">
        <a:xfrm>
          <a:off x="7419975" y="29222700"/>
          <a:ext cx="552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5619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5619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56199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200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201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56202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203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204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131</xdr:row>
      <xdr:rowOff>9525</xdr:rowOff>
    </xdr:from>
    <xdr:to>
      <xdr:col>4</xdr:col>
      <xdr:colOff>400050</xdr:colOff>
      <xdr:row>131</xdr:row>
      <xdr:rowOff>9525</xdr:rowOff>
    </xdr:to>
    <xdr:sp macro="" textlink="">
      <xdr:nvSpPr>
        <xdr:cNvPr id="56205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56206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56207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133</xdr:row>
      <xdr:rowOff>9525</xdr:rowOff>
    </xdr:from>
    <xdr:to>
      <xdr:col>14</xdr:col>
      <xdr:colOff>361950</xdr:colOff>
      <xdr:row>133</xdr:row>
      <xdr:rowOff>9525</xdr:rowOff>
    </xdr:to>
    <xdr:sp macro="" textlink="">
      <xdr:nvSpPr>
        <xdr:cNvPr id="56208" name="Line 1"/>
        <xdr:cNvSpPr>
          <a:spLocks noChangeShapeType="1"/>
        </xdr:cNvSpPr>
      </xdr:nvSpPr>
      <xdr:spPr bwMode="auto">
        <a:xfrm>
          <a:off x="17116425" y="36175950"/>
          <a:ext cx="12954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56209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56210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56211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56212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213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214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129</xdr:row>
      <xdr:rowOff>9525</xdr:rowOff>
    </xdr:from>
    <xdr:to>
      <xdr:col>4</xdr:col>
      <xdr:colOff>381000</xdr:colOff>
      <xdr:row>129</xdr:row>
      <xdr:rowOff>9525</xdr:rowOff>
    </xdr:to>
    <xdr:sp macro="" textlink="">
      <xdr:nvSpPr>
        <xdr:cNvPr id="56215" name="Line 1"/>
        <xdr:cNvSpPr>
          <a:spLocks noChangeShapeType="1"/>
        </xdr:cNvSpPr>
      </xdr:nvSpPr>
      <xdr:spPr bwMode="auto">
        <a:xfrm>
          <a:off x="9848850" y="3617595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56216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129</xdr:row>
      <xdr:rowOff>9525</xdr:rowOff>
    </xdr:from>
    <xdr:to>
      <xdr:col>4</xdr:col>
      <xdr:colOff>447675</xdr:colOff>
      <xdr:row>129</xdr:row>
      <xdr:rowOff>9525</xdr:rowOff>
    </xdr:to>
    <xdr:sp macro="" textlink="">
      <xdr:nvSpPr>
        <xdr:cNvPr id="56217" name="Line 1"/>
        <xdr:cNvSpPr>
          <a:spLocks noChangeShapeType="1"/>
        </xdr:cNvSpPr>
      </xdr:nvSpPr>
      <xdr:spPr bwMode="auto">
        <a:xfrm>
          <a:off x="9820275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56218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219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22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221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56222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223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224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56225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226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227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56228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229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23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130</xdr:row>
      <xdr:rowOff>9525</xdr:rowOff>
    </xdr:from>
    <xdr:to>
      <xdr:col>4</xdr:col>
      <xdr:colOff>381000</xdr:colOff>
      <xdr:row>130</xdr:row>
      <xdr:rowOff>9525</xdr:rowOff>
    </xdr:to>
    <xdr:sp macro="" textlink="">
      <xdr:nvSpPr>
        <xdr:cNvPr id="56231" name="Line 1"/>
        <xdr:cNvSpPr>
          <a:spLocks noChangeShapeType="1"/>
        </xdr:cNvSpPr>
      </xdr:nvSpPr>
      <xdr:spPr bwMode="auto">
        <a:xfrm>
          <a:off x="9848850" y="3617595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56232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130</xdr:row>
      <xdr:rowOff>9525</xdr:rowOff>
    </xdr:from>
    <xdr:to>
      <xdr:col>4</xdr:col>
      <xdr:colOff>447675</xdr:colOff>
      <xdr:row>130</xdr:row>
      <xdr:rowOff>9525</xdr:rowOff>
    </xdr:to>
    <xdr:sp macro="" textlink="">
      <xdr:nvSpPr>
        <xdr:cNvPr id="56233" name="Line 1"/>
        <xdr:cNvSpPr>
          <a:spLocks noChangeShapeType="1"/>
        </xdr:cNvSpPr>
      </xdr:nvSpPr>
      <xdr:spPr bwMode="auto">
        <a:xfrm>
          <a:off x="9820275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56234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23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23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237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56238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239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24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56241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242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24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131</xdr:row>
      <xdr:rowOff>9525</xdr:rowOff>
    </xdr:from>
    <xdr:to>
      <xdr:col>4</xdr:col>
      <xdr:colOff>400050</xdr:colOff>
      <xdr:row>131</xdr:row>
      <xdr:rowOff>9525</xdr:rowOff>
    </xdr:to>
    <xdr:sp macro="" textlink="">
      <xdr:nvSpPr>
        <xdr:cNvPr id="56244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5624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5624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131</xdr:row>
      <xdr:rowOff>9525</xdr:rowOff>
    </xdr:from>
    <xdr:to>
      <xdr:col>4</xdr:col>
      <xdr:colOff>381000</xdr:colOff>
      <xdr:row>131</xdr:row>
      <xdr:rowOff>9525</xdr:rowOff>
    </xdr:to>
    <xdr:sp macro="" textlink="">
      <xdr:nvSpPr>
        <xdr:cNvPr id="56247" name="Line 1"/>
        <xdr:cNvSpPr>
          <a:spLocks noChangeShapeType="1"/>
        </xdr:cNvSpPr>
      </xdr:nvSpPr>
      <xdr:spPr bwMode="auto">
        <a:xfrm>
          <a:off x="9848850" y="3617595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131</xdr:row>
      <xdr:rowOff>9525</xdr:rowOff>
    </xdr:from>
    <xdr:to>
      <xdr:col>5</xdr:col>
      <xdr:colOff>361950</xdr:colOff>
      <xdr:row>131</xdr:row>
      <xdr:rowOff>9525</xdr:rowOff>
    </xdr:to>
    <xdr:sp macro="" textlink="">
      <xdr:nvSpPr>
        <xdr:cNvPr id="56248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131</xdr:row>
      <xdr:rowOff>9525</xdr:rowOff>
    </xdr:from>
    <xdr:to>
      <xdr:col>4</xdr:col>
      <xdr:colOff>447675</xdr:colOff>
      <xdr:row>131</xdr:row>
      <xdr:rowOff>9525</xdr:rowOff>
    </xdr:to>
    <xdr:sp macro="" textlink="">
      <xdr:nvSpPr>
        <xdr:cNvPr id="56249" name="Line 1"/>
        <xdr:cNvSpPr>
          <a:spLocks noChangeShapeType="1"/>
        </xdr:cNvSpPr>
      </xdr:nvSpPr>
      <xdr:spPr bwMode="auto">
        <a:xfrm>
          <a:off x="9820275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131</xdr:row>
      <xdr:rowOff>9525</xdr:rowOff>
    </xdr:from>
    <xdr:to>
      <xdr:col>4</xdr:col>
      <xdr:colOff>400050</xdr:colOff>
      <xdr:row>131</xdr:row>
      <xdr:rowOff>9525</xdr:rowOff>
    </xdr:to>
    <xdr:sp macro="" textlink="">
      <xdr:nvSpPr>
        <xdr:cNvPr id="56250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56251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56252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5625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56254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5625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5625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56257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56258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56259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26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261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26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26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264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265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56266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56267" name="Line 1"/>
        <xdr:cNvSpPr>
          <a:spLocks noChangeShapeType="1"/>
        </xdr:cNvSpPr>
      </xdr:nvSpPr>
      <xdr:spPr bwMode="auto">
        <a:xfrm>
          <a:off x="134207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268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269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270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271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27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56273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274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275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56276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277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278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279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280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281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28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28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28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56285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56286" name="Line 1"/>
        <xdr:cNvSpPr>
          <a:spLocks noChangeShapeType="1"/>
        </xdr:cNvSpPr>
      </xdr:nvSpPr>
      <xdr:spPr bwMode="auto">
        <a:xfrm>
          <a:off x="15211425" y="361759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287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288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289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290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291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56292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29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29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56295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296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297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298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299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56300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301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302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303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304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305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306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30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30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56309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56310" name="Line 1"/>
        <xdr:cNvSpPr>
          <a:spLocks noChangeShapeType="1"/>
        </xdr:cNvSpPr>
      </xdr:nvSpPr>
      <xdr:spPr bwMode="auto">
        <a:xfrm>
          <a:off x="17116425" y="36175950"/>
          <a:ext cx="12954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311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312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313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314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315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56316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31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31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56319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320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321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322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323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56324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325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326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5632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5632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133</xdr:row>
      <xdr:rowOff>9525</xdr:rowOff>
    </xdr:from>
    <xdr:to>
      <xdr:col>14</xdr:col>
      <xdr:colOff>361950</xdr:colOff>
      <xdr:row>133</xdr:row>
      <xdr:rowOff>9525</xdr:rowOff>
    </xdr:to>
    <xdr:sp macro="" textlink="">
      <xdr:nvSpPr>
        <xdr:cNvPr id="56329" name="Line 1"/>
        <xdr:cNvSpPr>
          <a:spLocks noChangeShapeType="1"/>
        </xdr:cNvSpPr>
      </xdr:nvSpPr>
      <xdr:spPr bwMode="auto">
        <a:xfrm>
          <a:off x="17116425" y="36175950"/>
          <a:ext cx="12954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56330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56331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56332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133</xdr:row>
      <xdr:rowOff>9525</xdr:rowOff>
    </xdr:from>
    <xdr:to>
      <xdr:col>14</xdr:col>
      <xdr:colOff>381000</xdr:colOff>
      <xdr:row>133</xdr:row>
      <xdr:rowOff>9525</xdr:rowOff>
    </xdr:to>
    <xdr:sp macro="" textlink="">
      <xdr:nvSpPr>
        <xdr:cNvPr id="56333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56334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56335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133</xdr:row>
      <xdr:rowOff>9525</xdr:rowOff>
    </xdr:from>
    <xdr:to>
      <xdr:col>14</xdr:col>
      <xdr:colOff>381000</xdr:colOff>
      <xdr:row>133</xdr:row>
      <xdr:rowOff>9525</xdr:rowOff>
    </xdr:to>
    <xdr:sp macro="" textlink="">
      <xdr:nvSpPr>
        <xdr:cNvPr id="56336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5633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5633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56339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340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341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129</xdr:row>
      <xdr:rowOff>9525</xdr:rowOff>
    </xdr:from>
    <xdr:to>
      <xdr:col>4</xdr:col>
      <xdr:colOff>381000</xdr:colOff>
      <xdr:row>129</xdr:row>
      <xdr:rowOff>9525</xdr:rowOff>
    </xdr:to>
    <xdr:sp macro="" textlink="">
      <xdr:nvSpPr>
        <xdr:cNvPr id="56342" name="Line 1"/>
        <xdr:cNvSpPr>
          <a:spLocks noChangeShapeType="1"/>
        </xdr:cNvSpPr>
      </xdr:nvSpPr>
      <xdr:spPr bwMode="auto">
        <a:xfrm>
          <a:off x="9848850" y="3617595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56343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129</xdr:row>
      <xdr:rowOff>9525</xdr:rowOff>
    </xdr:from>
    <xdr:to>
      <xdr:col>4</xdr:col>
      <xdr:colOff>447675</xdr:colOff>
      <xdr:row>129</xdr:row>
      <xdr:rowOff>9525</xdr:rowOff>
    </xdr:to>
    <xdr:sp macro="" textlink="">
      <xdr:nvSpPr>
        <xdr:cNvPr id="56344" name="Line 1"/>
        <xdr:cNvSpPr>
          <a:spLocks noChangeShapeType="1"/>
        </xdr:cNvSpPr>
      </xdr:nvSpPr>
      <xdr:spPr bwMode="auto">
        <a:xfrm>
          <a:off x="9820275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56345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346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347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348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56349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350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351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56352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353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56354" name="Line 1"/>
        <xdr:cNvSpPr>
          <a:spLocks noChangeShapeType="1"/>
        </xdr:cNvSpPr>
      </xdr:nvSpPr>
      <xdr:spPr bwMode="auto">
        <a:xfrm>
          <a:off x="98012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35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35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56358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361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362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36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56364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36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36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56367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56368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369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5637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56372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5637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131</xdr:row>
      <xdr:rowOff>9525</xdr:rowOff>
    </xdr:from>
    <xdr:to>
      <xdr:col>5</xdr:col>
      <xdr:colOff>361950</xdr:colOff>
      <xdr:row>131</xdr:row>
      <xdr:rowOff>9525</xdr:rowOff>
    </xdr:to>
    <xdr:sp macro="" textlink="">
      <xdr:nvSpPr>
        <xdr:cNvPr id="56375" name="Line 1"/>
        <xdr:cNvSpPr>
          <a:spLocks noChangeShapeType="1"/>
        </xdr:cNvSpPr>
      </xdr:nvSpPr>
      <xdr:spPr bwMode="auto">
        <a:xfrm>
          <a:off x="11553825" y="361759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56378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56379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5638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56381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56382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56383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56384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56385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56386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56387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56388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56389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5639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391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392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393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394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395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396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56397" name="Line 1"/>
        <xdr:cNvSpPr>
          <a:spLocks noChangeShapeType="1"/>
        </xdr:cNvSpPr>
      </xdr:nvSpPr>
      <xdr:spPr bwMode="auto">
        <a:xfrm>
          <a:off x="11620500" y="36175950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56398" name="Line 1"/>
        <xdr:cNvSpPr>
          <a:spLocks noChangeShapeType="1"/>
        </xdr:cNvSpPr>
      </xdr:nvSpPr>
      <xdr:spPr bwMode="auto">
        <a:xfrm>
          <a:off x="134207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56399" name="Line 1"/>
        <xdr:cNvSpPr>
          <a:spLocks noChangeShapeType="1"/>
        </xdr:cNvSpPr>
      </xdr:nvSpPr>
      <xdr:spPr bwMode="auto">
        <a:xfrm>
          <a:off x="11591925" y="36175950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400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401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40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403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56404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405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406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56407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408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409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410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411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56412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413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414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56415" name="Line 1"/>
        <xdr:cNvSpPr>
          <a:spLocks noChangeShapeType="1"/>
        </xdr:cNvSpPr>
      </xdr:nvSpPr>
      <xdr:spPr bwMode="auto">
        <a:xfrm>
          <a:off x="11572875" y="36175950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416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417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56419" name="Line 1"/>
        <xdr:cNvSpPr>
          <a:spLocks noChangeShapeType="1"/>
        </xdr:cNvSpPr>
      </xdr:nvSpPr>
      <xdr:spPr bwMode="auto">
        <a:xfrm>
          <a:off x="13420725" y="36175950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421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42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423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56424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425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426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56427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428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429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430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31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432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43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3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56435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56436" name="Line 1"/>
        <xdr:cNvSpPr>
          <a:spLocks noChangeShapeType="1"/>
        </xdr:cNvSpPr>
      </xdr:nvSpPr>
      <xdr:spPr bwMode="auto">
        <a:xfrm>
          <a:off x="15211425" y="361759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437" name="Line 1"/>
        <xdr:cNvSpPr>
          <a:spLocks noChangeShapeType="1"/>
        </xdr:cNvSpPr>
      </xdr:nvSpPr>
      <xdr:spPr bwMode="auto">
        <a:xfrm>
          <a:off x="13458825" y="361759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438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439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40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41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56442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44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4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56445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446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47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48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49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56450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451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52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453" name="Line 1"/>
        <xdr:cNvSpPr>
          <a:spLocks noChangeShapeType="1"/>
        </xdr:cNvSpPr>
      </xdr:nvSpPr>
      <xdr:spPr bwMode="auto">
        <a:xfrm>
          <a:off x="13439775" y="361759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454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55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56456" name="Line 1"/>
        <xdr:cNvSpPr>
          <a:spLocks noChangeShapeType="1"/>
        </xdr:cNvSpPr>
      </xdr:nvSpPr>
      <xdr:spPr bwMode="auto">
        <a:xfrm>
          <a:off x="13487400" y="3617595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56457" name="Line 1"/>
        <xdr:cNvSpPr>
          <a:spLocks noChangeShapeType="1"/>
        </xdr:cNvSpPr>
      </xdr:nvSpPr>
      <xdr:spPr bwMode="auto">
        <a:xfrm>
          <a:off x="15211425" y="361759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458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59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60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56461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462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63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56464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465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66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67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56468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469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70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71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56472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47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7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75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476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477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78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479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480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56481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56482" name="Line 1"/>
        <xdr:cNvSpPr>
          <a:spLocks noChangeShapeType="1"/>
        </xdr:cNvSpPr>
      </xdr:nvSpPr>
      <xdr:spPr bwMode="auto">
        <a:xfrm>
          <a:off x="17116425" y="36175950"/>
          <a:ext cx="12954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483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84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485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486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487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56488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489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490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56491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492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493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494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495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56496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49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49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499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500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501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56502" name="Line 1"/>
        <xdr:cNvSpPr>
          <a:spLocks noChangeShapeType="1"/>
        </xdr:cNvSpPr>
      </xdr:nvSpPr>
      <xdr:spPr bwMode="auto">
        <a:xfrm>
          <a:off x="15278100" y="361759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56503" name="Line 1"/>
        <xdr:cNvSpPr>
          <a:spLocks noChangeShapeType="1"/>
        </xdr:cNvSpPr>
      </xdr:nvSpPr>
      <xdr:spPr bwMode="auto">
        <a:xfrm>
          <a:off x="17116425" y="36175950"/>
          <a:ext cx="12954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56504" name="Line 1"/>
        <xdr:cNvSpPr>
          <a:spLocks noChangeShapeType="1"/>
        </xdr:cNvSpPr>
      </xdr:nvSpPr>
      <xdr:spPr bwMode="auto">
        <a:xfrm>
          <a:off x="15249525" y="36175950"/>
          <a:ext cx="1285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6505" name="Line 1"/>
        <xdr:cNvSpPr>
          <a:spLocks noChangeShapeType="1"/>
        </xdr:cNvSpPr>
      </xdr:nvSpPr>
      <xdr:spPr bwMode="auto">
        <a:xfrm>
          <a:off x="15230475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506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507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50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56509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510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511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56512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513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514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515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56516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517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518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519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56520" name="Line 1"/>
        <xdr:cNvSpPr>
          <a:spLocks noChangeShapeType="1"/>
        </xdr:cNvSpPr>
      </xdr:nvSpPr>
      <xdr:spPr bwMode="auto">
        <a:xfrm>
          <a:off x="17183100" y="36175950"/>
          <a:ext cx="1247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56521" name="Line 1"/>
        <xdr:cNvSpPr>
          <a:spLocks noChangeShapeType="1"/>
        </xdr:cNvSpPr>
      </xdr:nvSpPr>
      <xdr:spPr bwMode="auto">
        <a:xfrm>
          <a:off x="17154525" y="36175950"/>
          <a:ext cx="13430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56522" name="Line 1"/>
        <xdr:cNvSpPr>
          <a:spLocks noChangeShapeType="1"/>
        </xdr:cNvSpPr>
      </xdr:nvSpPr>
      <xdr:spPr bwMode="auto">
        <a:xfrm>
          <a:off x="17135475" y="36175950"/>
          <a:ext cx="13144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57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58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59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561" name="Line 1"/>
        <xdr:cNvSpPr>
          <a:spLocks noChangeShapeType="1"/>
        </xdr:cNvSpPr>
      </xdr:nvSpPr>
      <xdr:spPr bwMode="auto">
        <a:xfrm>
          <a:off x="11801475" y="486441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2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3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4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565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6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67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568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69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7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71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572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7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74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575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7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577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578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79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8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581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8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8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584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585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8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587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588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8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90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9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592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59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59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95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96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597" name="Line 1"/>
        <xdr:cNvSpPr>
          <a:spLocks noChangeShapeType="1"/>
        </xdr:cNvSpPr>
      </xdr:nvSpPr>
      <xdr:spPr bwMode="auto">
        <a:xfrm>
          <a:off x="11801475" y="486441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598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599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60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601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602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603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604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605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606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07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0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609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1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1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612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613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614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615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16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17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1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61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2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2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622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2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2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2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2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627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28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2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63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31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3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633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34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3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3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637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38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3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640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41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4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4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644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45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4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47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648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49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50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51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52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653" name="Line 1"/>
        <xdr:cNvSpPr>
          <a:spLocks noChangeShapeType="1"/>
        </xdr:cNvSpPr>
      </xdr:nvSpPr>
      <xdr:spPr bwMode="auto">
        <a:xfrm>
          <a:off x="11801475" y="486441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54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55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56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657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58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59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660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61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62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63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664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66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66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667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66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669" name="Line 1"/>
        <xdr:cNvSpPr>
          <a:spLocks noChangeShapeType="1"/>
        </xdr:cNvSpPr>
      </xdr:nvSpPr>
      <xdr:spPr bwMode="auto">
        <a:xfrm>
          <a:off x="11868150" y="4864417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670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71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72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67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67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67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676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677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67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67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68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68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68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68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684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685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68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87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88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689" name="Line 1"/>
        <xdr:cNvSpPr>
          <a:spLocks noChangeShapeType="1"/>
        </xdr:cNvSpPr>
      </xdr:nvSpPr>
      <xdr:spPr bwMode="auto">
        <a:xfrm>
          <a:off x="11801475" y="486441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691" name="Line 1"/>
        <xdr:cNvSpPr>
          <a:spLocks noChangeShapeType="1"/>
        </xdr:cNvSpPr>
      </xdr:nvSpPr>
      <xdr:spPr bwMode="auto">
        <a:xfrm>
          <a:off x="11820525" y="4864417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690" name="Line 1"/>
        <xdr:cNvSpPr>
          <a:spLocks noChangeShapeType="1"/>
        </xdr:cNvSpPr>
      </xdr:nvSpPr>
      <xdr:spPr bwMode="auto">
        <a:xfrm>
          <a:off x="11839575" y="4864417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699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00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02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0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705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08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0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10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11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12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13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14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15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1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17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1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1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2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2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2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2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725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26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27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2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2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3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3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32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3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3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3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36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37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3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3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40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41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4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4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4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745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46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47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4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4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5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5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52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5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5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5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5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57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58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59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6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6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762" name="Line 1"/>
        <xdr:cNvSpPr>
          <a:spLocks noChangeShapeType="1"/>
        </xdr:cNvSpPr>
      </xdr:nvSpPr>
      <xdr:spPr bwMode="auto">
        <a:xfrm>
          <a:off x="13668375" y="4864417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63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64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6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66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67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68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69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70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71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72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73" name="Line 1"/>
        <xdr:cNvSpPr>
          <a:spLocks noChangeShapeType="1"/>
        </xdr:cNvSpPr>
      </xdr:nvSpPr>
      <xdr:spPr bwMode="auto">
        <a:xfrm>
          <a:off x="13735050" y="486441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74" name="Line 1"/>
        <xdr:cNvSpPr>
          <a:spLocks noChangeShapeType="1"/>
        </xdr:cNvSpPr>
      </xdr:nvSpPr>
      <xdr:spPr bwMode="auto">
        <a:xfrm>
          <a:off x="13706475" y="486441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75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76" name="Line 1"/>
        <xdr:cNvSpPr>
          <a:spLocks noChangeShapeType="1"/>
        </xdr:cNvSpPr>
      </xdr:nvSpPr>
      <xdr:spPr bwMode="auto">
        <a:xfrm>
          <a:off x="13687425" y="486441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58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59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60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61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130</xdr:row>
      <xdr:rowOff>9525</xdr:rowOff>
    </xdr:from>
    <xdr:to>
      <xdr:col>6</xdr:col>
      <xdr:colOff>361950</xdr:colOff>
      <xdr:row>130</xdr:row>
      <xdr:rowOff>9525</xdr:rowOff>
    </xdr:to>
    <xdr:sp macro="" textlink="">
      <xdr:nvSpPr>
        <xdr:cNvPr id="862" name="Line 1"/>
        <xdr:cNvSpPr>
          <a:spLocks noChangeShapeType="1"/>
        </xdr:cNvSpPr>
      </xdr:nvSpPr>
      <xdr:spPr bwMode="auto">
        <a:xfrm>
          <a:off x="11801475" y="4896802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63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64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65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866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67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68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869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70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71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72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73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130</xdr:row>
      <xdr:rowOff>9525</xdr:rowOff>
    </xdr:from>
    <xdr:to>
      <xdr:col>6</xdr:col>
      <xdr:colOff>361950</xdr:colOff>
      <xdr:row>130</xdr:row>
      <xdr:rowOff>9525</xdr:rowOff>
    </xdr:to>
    <xdr:sp macro="" textlink="">
      <xdr:nvSpPr>
        <xdr:cNvPr id="874" name="Line 1"/>
        <xdr:cNvSpPr>
          <a:spLocks noChangeShapeType="1"/>
        </xdr:cNvSpPr>
      </xdr:nvSpPr>
      <xdr:spPr bwMode="auto">
        <a:xfrm>
          <a:off x="11801475" y="4896802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75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76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77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878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79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80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881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82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83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84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885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886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887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888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130</xdr:row>
      <xdr:rowOff>9525</xdr:rowOff>
    </xdr:from>
    <xdr:to>
      <xdr:col>7</xdr:col>
      <xdr:colOff>361950</xdr:colOff>
      <xdr:row>130</xdr:row>
      <xdr:rowOff>9525</xdr:rowOff>
    </xdr:to>
    <xdr:sp macro="" textlink="">
      <xdr:nvSpPr>
        <xdr:cNvPr id="889" name="Line 1"/>
        <xdr:cNvSpPr>
          <a:spLocks noChangeShapeType="1"/>
        </xdr:cNvSpPr>
      </xdr:nvSpPr>
      <xdr:spPr bwMode="auto">
        <a:xfrm>
          <a:off x="11801475" y="4896802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890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891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892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130</xdr:row>
      <xdr:rowOff>9525</xdr:rowOff>
    </xdr:from>
    <xdr:to>
      <xdr:col>7</xdr:col>
      <xdr:colOff>381000</xdr:colOff>
      <xdr:row>130</xdr:row>
      <xdr:rowOff>9525</xdr:rowOff>
    </xdr:to>
    <xdr:sp macro="" textlink="">
      <xdr:nvSpPr>
        <xdr:cNvPr id="893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894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895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130</xdr:row>
      <xdr:rowOff>9525</xdr:rowOff>
    </xdr:from>
    <xdr:to>
      <xdr:col>7</xdr:col>
      <xdr:colOff>381000</xdr:colOff>
      <xdr:row>130</xdr:row>
      <xdr:rowOff>9525</xdr:rowOff>
    </xdr:to>
    <xdr:sp macro="" textlink="">
      <xdr:nvSpPr>
        <xdr:cNvPr id="896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897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898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899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900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130</xdr:row>
      <xdr:rowOff>9525</xdr:rowOff>
    </xdr:from>
    <xdr:to>
      <xdr:col>7</xdr:col>
      <xdr:colOff>361950</xdr:colOff>
      <xdr:row>130</xdr:row>
      <xdr:rowOff>9525</xdr:rowOff>
    </xdr:to>
    <xdr:sp macro="" textlink="">
      <xdr:nvSpPr>
        <xdr:cNvPr id="901" name="Line 1"/>
        <xdr:cNvSpPr>
          <a:spLocks noChangeShapeType="1"/>
        </xdr:cNvSpPr>
      </xdr:nvSpPr>
      <xdr:spPr bwMode="auto">
        <a:xfrm>
          <a:off x="11801475" y="4896802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902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903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904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130</xdr:row>
      <xdr:rowOff>9525</xdr:rowOff>
    </xdr:from>
    <xdr:to>
      <xdr:col>7</xdr:col>
      <xdr:colOff>381000</xdr:colOff>
      <xdr:row>130</xdr:row>
      <xdr:rowOff>9525</xdr:rowOff>
    </xdr:to>
    <xdr:sp macro="" textlink="">
      <xdr:nvSpPr>
        <xdr:cNvPr id="905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906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907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130</xdr:row>
      <xdr:rowOff>9525</xdr:rowOff>
    </xdr:from>
    <xdr:to>
      <xdr:col>7</xdr:col>
      <xdr:colOff>381000</xdr:colOff>
      <xdr:row>130</xdr:row>
      <xdr:rowOff>9525</xdr:rowOff>
    </xdr:to>
    <xdr:sp macro="" textlink="">
      <xdr:nvSpPr>
        <xdr:cNvPr id="908" name="Line 1"/>
        <xdr:cNvSpPr>
          <a:spLocks noChangeShapeType="1"/>
        </xdr:cNvSpPr>
      </xdr:nvSpPr>
      <xdr:spPr bwMode="auto">
        <a:xfrm>
          <a:off x="11868150" y="48968025"/>
          <a:ext cx="1143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909" name="Line 1"/>
        <xdr:cNvSpPr>
          <a:spLocks noChangeShapeType="1"/>
        </xdr:cNvSpPr>
      </xdr:nvSpPr>
      <xdr:spPr bwMode="auto">
        <a:xfrm>
          <a:off x="11839575" y="48968025"/>
          <a:ext cx="1238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910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911" name="Line 1"/>
        <xdr:cNvSpPr>
          <a:spLocks noChangeShapeType="1"/>
        </xdr:cNvSpPr>
      </xdr:nvSpPr>
      <xdr:spPr bwMode="auto">
        <a:xfrm>
          <a:off x="11820525" y="48968025"/>
          <a:ext cx="1209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12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13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14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15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916" name="Line 1"/>
        <xdr:cNvSpPr>
          <a:spLocks noChangeShapeType="1"/>
        </xdr:cNvSpPr>
      </xdr:nvSpPr>
      <xdr:spPr bwMode="auto">
        <a:xfrm>
          <a:off x="13668375" y="4896802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17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18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19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920" name="Line 1"/>
        <xdr:cNvSpPr>
          <a:spLocks noChangeShapeType="1"/>
        </xdr:cNvSpPr>
      </xdr:nvSpPr>
      <xdr:spPr bwMode="auto">
        <a:xfrm>
          <a:off x="13735050" y="4896802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21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22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923" name="Line 1"/>
        <xdr:cNvSpPr>
          <a:spLocks noChangeShapeType="1"/>
        </xdr:cNvSpPr>
      </xdr:nvSpPr>
      <xdr:spPr bwMode="auto">
        <a:xfrm>
          <a:off x="13735050" y="4896802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24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25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26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27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928" name="Line 1"/>
        <xdr:cNvSpPr>
          <a:spLocks noChangeShapeType="1"/>
        </xdr:cNvSpPr>
      </xdr:nvSpPr>
      <xdr:spPr bwMode="auto">
        <a:xfrm>
          <a:off x="13668375" y="48968025"/>
          <a:ext cx="11144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29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30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31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932" name="Line 1"/>
        <xdr:cNvSpPr>
          <a:spLocks noChangeShapeType="1"/>
        </xdr:cNvSpPr>
      </xdr:nvSpPr>
      <xdr:spPr bwMode="auto">
        <a:xfrm>
          <a:off x="13735050" y="4896802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33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34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935" name="Line 1"/>
        <xdr:cNvSpPr>
          <a:spLocks noChangeShapeType="1"/>
        </xdr:cNvSpPr>
      </xdr:nvSpPr>
      <xdr:spPr bwMode="auto">
        <a:xfrm>
          <a:off x="13735050" y="4896802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36" name="Line 1"/>
        <xdr:cNvSpPr>
          <a:spLocks noChangeShapeType="1"/>
        </xdr:cNvSpPr>
      </xdr:nvSpPr>
      <xdr:spPr bwMode="auto">
        <a:xfrm>
          <a:off x="13706475" y="4896802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37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38" name="Line 1"/>
        <xdr:cNvSpPr>
          <a:spLocks noChangeShapeType="1"/>
        </xdr:cNvSpPr>
      </xdr:nvSpPr>
      <xdr:spPr bwMode="auto">
        <a:xfrm>
          <a:off x="13687425" y="4896802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2124075</xdr:colOff>
      <xdr:row>133</xdr:row>
      <xdr:rowOff>9525</xdr:rowOff>
    </xdr:from>
    <xdr:to>
      <xdr:col>4</xdr:col>
      <xdr:colOff>285750</xdr:colOff>
      <xdr:row>133</xdr:row>
      <xdr:rowOff>9525</xdr:rowOff>
    </xdr:to>
    <xdr:sp macro="" textlink="">
      <xdr:nvSpPr>
        <xdr:cNvPr id="947" name="Line 1"/>
        <xdr:cNvSpPr>
          <a:spLocks noChangeShapeType="1"/>
        </xdr:cNvSpPr>
      </xdr:nvSpPr>
      <xdr:spPr bwMode="auto">
        <a:xfrm>
          <a:off x="7705725" y="50339625"/>
          <a:ext cx="1571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209550</xdr:colOff>
      <xdr:row>133</xdr:row>
      <xdr:rowOff>9525</xdr:rowOff>
    </xdr:from>
    <xdr:to>
      <xdr:col>4</xdr:col>
      <xdr:colOff>1285875</xdr:colOff>
      <xdr:row>133</xdr:row>
      <xdr:rowOff>9525</xdr:rowOff>
    </xdr:to>
    <xdr:sp macro="" textlink="">
      <xdr:nvSpPr>
        <xdr:cNvPr id="948" name="Line 1"/>
        <xdr:cNvSpPr>
          <a:spLocks noChangeShapeType="1"/>
        </xdr:cNvSpPr>
      </xdr:nvSpPr>
      <xdr:spPr bwMode="auto">
        <a:xfrm>
          <a:off x="9201150" y="503396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133</xdr:row>
      <xdr:rowOff>9525</xdr:rowOff>
    </xdr:from>
    <xdr:to>
      <xdr:col>5</xdr:col>
      <xdr:colOff>285750</xdr:colOff>
      <xdr:row>133</xdr:row>
      <xdr:rowOff>9525</xdr:rowOff>
    </xdr:to>
    <xdr:sp macro="" textlink="">
      <xdr:nvSpPr>
        <xdr:cNvPr id="949" name="Line 1"/>
        <xdr:cNvSpPr>
          <a:spLocks noChangeShapeType="1"/>
        </xdr:cNvSpPr>
      </xdr:nvSpPr>
      <xdr:spPr bwMode="auto">
        <a:xfrm>
          <a:off x="7705725" y="50339625"/>
          <a:ext cx="1571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133</xdr:row>
      <xdr:rowOff>9525</xdr:rowOff>
    </xdr:from>
    <xdr:to>
      <xdr:col>5</xdr:col>
      <xdr:colOff>1285875</xdr:colOff>
      <xdr:row>133</xdr:row>
      <xdr:rowOff>9525</xdr:rowOff>
    </xdr:to>
    <xdr:sp macro="" textlink="">
      <xdr:nvSpPr>
        <xdr:cNvPr id="950" name="Line 1"/>
        <xdr:cNvSpPr>
          <a:spLocks noChangeShapeType="1"/>
        </xdr:cNvSpPr>
      </xdr:nvSpPr>
      <xdr:spPr bwMode="auto">
        <a:xfrm>
          <a:off x="9201150" y="503396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133</xdr:row>
      <xdr:rowOff>9525</xdr:rowOff>
    </xdr:from>
    <xdr:to>
      <xdr:col>6</xdr:col>
      <xdr:colOff>285750</xdr:colOff>
      <xdr:row>133</xdr:row>
      <xdr:rowOff>9525</xdr:rowOff>
    </xdr:to>
    <xdr:sp macro="" textlink="">
      <xdr:nvSpPr>
        <xdr:cNvPr id="951" name="Line 1"/>
        <xdr:cNvSpPr>
          <a:spLocks noChangeShapeType="1"/>
        </xdr:cNvSpPr>
      </xdr:nvSpPr>
      <xdr:spPr bwMode="auto">
        <a:xfrm>
          <a:off x="7705725" y="50339625"/>
          <a:ext cx="1571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133</xdr:row>
      <xdr:rowOff>9525</xdr:rowOff>
    </xdr:from>
    <xdr:to>
      <xdr:col>6</xdr:col>
      <xdr:colOff>1285875</xdr:colOff>
      <xdr:row>133</xdr:row>
      <xdr:rowOff>9525</xdr:rowOff>
    </xdr:to>
    <xdr:sp macro="" textlink="">
      <xdr:nvSpPr>
        <xdr:cNvPr id="952" name="Line 1"/>
        <xdr:cNvSpPr>
          <a:spLocks noChangeShapeType="1"/>
        </xdr:cNvSpPr>
      </xdr:nvSpPr>
      <xdr:spPr bwMode="auto">
        <a:xfrm>
          <a:off x="9201150" y="503396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133</xdr:row>
      <xdr:rowOff>9525</xdr:rowOff>
    </xdr:from>
    <xdr:to>
      <xdr:col>7</xdr:col>
      <xdr:colOff>285750</xdr:colOff>
      <xdr:row>133</xdr:row>
      <xdr:rowOff>9525</xdr:rowOff>
    </xdr:to>
    <xdr:sp macro="" textlink="">
      <xdr:nvSpPr>
        <xdr:cNvPr id="953" name="Line 1"/>
        <xdr:cNvSpPr>
          <a:spLocks noChangeShapeType="1"/>
        </xdr:cNvSpPr>
      </xdr:nvSpPr>
      <xdr:spPr bwMode="auto">
        <a:xfrm>
          <a:off x="7705725" y="50339625"/>
          <a:ext cx="1571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133</xdr:row>
      <xdr:rowOff>9525</xdr:rowOff>
    </xdr:from>
    <xdr:to>
      <xdr:col>7</xdr:col>
      <xdr:colOff>1285875</xdr:colOff>
      <xdr:row>133</xdr:row>
      <xdr:rowOff>9525</xdr:rowOff>
    </xdr:to>
    <xdr:sp macro="" textlink="">
      <xdr:nvSpPr>
        <xdr:cNvPr id="954" name="Line 1"/>
        <xdr:cNvSpPr>
          <a:spLocks noChangeShapeType="1"/>
        </xdr:cNvSpPr>
      </xdr:nvSpPr>
      <xdr:spPr bwMode="auto">
        <a:xfrm>
          <a:off x="9201150" y="503396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2124075</xdr:colOff>
      <xdr:row>133</xdr:row>
      <xdr:rowOff>9525</xdr:rowOff>
    </xdr:from>
    <xdr:to>
      <xdr:col>3</xdr:col>
      <xdr:colOff>285750</xdr:colOff>
      <xdr:row>133</xdr:row>
      <xdr:rowOff>9525</xdr:rowOff>
    </xdr:to>
    <xdr:sp macro="" textlink="">
      <xdr:nvSpPr>
        <xdr:cNvPr id="692" name="Line 1"/>
        <xdr:cNvSpPr>
          <a:spLocks noChangeShapeType="1"/>
        </xdr:cNvSpPr>
      </xdr:nvSpPr>
      <xdr:spPr bwMode="auto">
        <a:xfrm>
          <a:off x="1819275" y="32156400"/>
          <a:ext cx="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209550</xdr:colOff>
      <xdr:row>133</xdr:row>
      <xdr:rowOff>9525</xdr:rowOff>
    </xdr:from>
    <xdr:to>
      <xdr:col>3</xdr:col>
      <xdr:colOff>1285875</xdr:colOff>
      <xdr:row>133</xdr:row>
      <xdr:rowOff>9525</xdr:rowOff>
    </xdr:to>
    <xdr:sp macro="" textlink="">
      <xdr:nvSpPr>
        <xdr:cNvPr id="693" name="Line 1"/>
        <xdr:cNvSpPr>
          <a:spLocks noChangeShapeType="1"/>
        </xdr:cNvSpPr>
      </xdr:nvSpPr>
      <xdr:spPr bwMode="auto">
        <a:xfrm>
          <a:off x="209550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142875</xdr:colOff>
      <xdr:row>133</xdr:row>
      <xdr:rowOff>9525</xdr:rowOff>
    </xdr:from>
    <xdr:to>
      <xdr:col>14</xdr:col>
      <xdr:colOff>714375</xdr:colOff>
      <xdr:row>133</xdr:row>
      <xdr:rowOff>9525</xdr:rowOff>
    </xdr:to>
    <xdr:sp macro="" textlink="">
      <xdr:nvSpPr>
        <xdr:cNvPr id="694" name="Line 1"/>
        <xdr:cNvSpPr>
          <a:spLocks noChangeShapeType="1"/>
        </xdr:cNvSpPr>
      </xdr:nvSpPr>
      <xdr:spPr bwMode="auto">
        <a:xfrm>
          <a:off x="8829675" y="3215640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695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696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697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698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701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704" name="Line 1"/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706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707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131</xdr:row>
      <xdr:rowOff>9525</xdr:rowOff>
    </xdr:from>
    <xdr:to>
      <xdr:col>4</xdr:col>
      <xdr:colOff>400050</xdr:colOff>
      <xdr:row>131</xdr:row>
      <xdr:rowOff>9525</xdr:rowOff>
    </xdr:to>
    <xdr:sp macro="" textlink="">
      <xdr:nvSpPr>
        <xdr:cNvPr id="722" name="Line 1"/>
        <xdr:cNvSpPr>
          <a:spLocks noChangeShapeType="1"/>
        </xdr:cNvSpPr>
      </xdr:nvSpPr>
      <xdr:spPr bwMode="auto">
        <a:xfrm>
          <a:off x="1057275" y="316420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777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778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133</xdr:row>
      <xdr:rowOff>9525</xdr:rowOff>
    </xdr:from>
    <xdr:to>
      <xdr:col>14</xdr:col>
      <xdr:colOff>361950</xdr:colOff>
      <xdr:row>133</xdr:row>
      <xdr:rowOff>9525</xdr:rowOff>
    </xdr:to>
    <xdr:sp macro="" textlink="">
      <xdr:nvSpPr>
        <xdr:cNvPr id="779" name="Line 1"/>
        <xdr:cNvSpPr>
          <a:spLocks noChangeShapeType="1"/>
        </xdr:cNvSpPr>
      </xdr:nvSpPr>
      <xdr:spPr bwMode="auto">
        <a:xfrm>
          <a:off x="8010525" y="321564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780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781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782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783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784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785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129</xdr:row>
      <xdr:rowOff>9525</xdr:rowOff>
    </xdr:from>
    <xdr:to>
      <xdr:col>4</xdr:col>
      <xdr:colOff>381000</xdr:colOff>
      <xdr:row>129</xdr:row>
      <xdr:rowOff>9525</xdr:rowOff>
    </xdr:to>
    <xdr:sp macro="" textlink="">
      <xdr:nvSpPr>
        <xdr:cNvPr id="786" name="Line 1"/>
        <xdr:cNvSpPr>
          <a:spLocks noChangeShapeType="1"/>
        </xdr:cNvSpPr>
      </xdr:nvSpPr>
      <xdr:spPr bwMode="auto">
        <a:xfrm>
          <a:off x="1104900" y="31127700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787" name="Line 1"/>
        <xdr:cNvSpPr>
          <a:spLocks noChangeShapeType="1"/>
        </xdr:cNvSpPr>
      </xdr:nvSpPr>
      <xdr:spPr bwMode="auto">
        <a:xfrm>
          <a:off x="2857500" y="31127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129</xdr:row>
      <xdr:rowOff>9525</xdr:rowOff>
    </xdr:from>
    <xdr:to>
      <xdr:col>4</xdr:col>
      <xdr:colOff>447675</xdr:colOff>
      <xdr:row>129</xdr:row>
      <xdr:rowOff>9525</xdr:rowOff>
    </xdr:to>
    <xdr:sp macro="" textlink="">
      <xdr:nvSpPr>
        <xdr:cNvPr id="788" name="Line 1"/>
        <xdr:cNvSpPr>
          <a:spLocks noChangeShapeType="1"/>
        </xdr:cNvSpPr>
      </xdr:nvSpPr>
      <xdr:spPr bwMode="auto">
        <a:xfrm>
          <a:off x="1076325" y="3112770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789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790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791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792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793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794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795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796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797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798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799" name="Line 1"/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00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01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130</xdr:row>
      <xdr:rowOff>9525</xdr:rowOff>
    </xdr:from>
    <xdr:to>
      <xdr:col>4</xdr:col>
      <xdr:colOff>381000</xdr:colOff>
      <xdr:row>130</xdr:row>
      <xdr:rowOff>9525</xdr:rowOff>
    </xdr:to>
    <xdr:sp macro="" textlink="">
      <xdr:nvSpPr>
        <xdr:cNvPr id="802" name="Line 1"/>
        <xdr:cNvSpPr>
          <a:spLocks noChangeShapeType="1"/>
        </xdr:cNvSpPr>
      </xdr:nvSpPr>
      <xdr:spPr bwMode="auto">
        <a:xfrm>
          <a:off x="1104900" y="31384875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803" name="Line 1"/>
        <xdr:cNvSpPr>
          <a:spLocks noChangeShapeType="1"/>
        </xdr:cNvSpPr>
      </xdr:nvSpPr>
      <xdr:spPr bwMode="auto">
        <a:xfrm>
          <a:off x="2857500" y="313848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130</xdr:row>
      <xdr:rowOff>9525</xdr:rowOff>
    </xdr:from>
    <xdr:to>
      <xdr:col>4</xdr:col>
      <xdr:colOff>447675</xdr:colOff>
      <xdr:row>130</xdr:row>
      <xdr:rowOff>9525</xdr:rowOff>
    </xdr:to>
    <xdr:sp macro="" textlink="">
      <xdr:nvSpPr>
        <xdr:cNvPr id="804" name="Line 1"/>
        <xdr:cNvSpPr>
          <a:spLocks noChangeShapeType="1"/>
        </xdr:cNvSpPr>
      </xdr:nvSpPr>
      <xdr:spPr bwMode="auto">
        <a:xfrm>
          <a:off x="1076325" y="313848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805" name="Line 1"/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06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07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08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809" name="Line 1"/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10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11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812" name="Line 1"/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13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14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131</xdr:row>
      <xdr:rowOff>9525</xdr:rowOff>
    </xdr:from>
    <xdr:to>
      <xdr:col>4</xdr:col>
      <xdr:colOff>400050</xdr:colOff>
      <xdr:row>131</xdr:row>
      <xdr:rowOff>9525</xdr:rowOff>
    </xdr:to>
    <xdr:sp macro="" textlink="">
      <xdr:nvSpPr>
        <xdr:cNvPr id="815" name="Line 1"/>
        <xdr:cNvSpPr>
          <a:spLocks noChangeShapeType="1"/>
        </xdr:cNvSpPr>
      </xdr:nvSpPr>
      <xdr:spPr bwMode="auto">
        <a:xfrm>
          <a:off x="1057275" y="316420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16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17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131</xdr:row>
      <xdr:rowOff>9525</xdr:rowOff>
    </xdr:from>
    <xdr:to>
      <xdr:col>4</xdr:col>
      <xdr:colOff>381000</xdr:colOff>
      <xdr:row>131</xdr:row>
      <xdr:rowOff>9525</xdr:rowOff>
    </xdr:to>
    <xdr:sp macro="" textlink="">
      <xdr:nvSpPr>
        <xdr:cNvPr id="818" name="Line 1"/>
        <xdr:cNvSpPr>
          <a:spLocks noChangeShapeType="1"/>
        </xdr:cNvSpPr>
      </xdr:nvSpPr>
      <xdr:spPr bwMode="auto">
        <a:xfrm>
          <a:off x="1104900" y="31642050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131</xdr:row>
      <xdr:rowOff>9525</xdr:rowOff>
    </xdr:from>
    <xdr:to>
      <xdr:col>5</xdr:col>
      <xdr:colOff>361950</xdr:colOff>
      <xdr:row>131</xdr:row>
      <xdr:rowOff>9525</xdr:rowOff>
    </xdr:to>
    <xdr:sp macro="" textlink="">
      <xdr:nvSpPr>
        <xdr:cNvPr id="819" name="Line 1"/>
        <xdr:cNvSpPr>
          <a:spLocks noChangeShapeType="1"/>
        </xdr:cNvSpPr>
      </xdr:nvSpPr>
      <xdr:spPr bwMode="auto">
        <a:xfrm>
          <a:off x="2857500" y="316420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131</xdr:row>
      <xdr:rowOff>9525</xdr:rowOff>
    </xdr:from>
    <xdr:to>
      <xdr:col>4</xdr:col>
      <xdr:colOff>447675</xdr:colOff>
      <xdr:row>131</xdr:row>
      <xdr:rowOff>9525</xdr:rowOff>
    </xdr:to>
    <xdr:sp macro="" textlink="">
      <xdr:nvSpPr>
        <xdr:cNvPr id="820" name="Line 1"/>
        <xdr:cNvSpPr>
          <a:spLocks noChangeShapeType="1"/>
        </xdr:cNvSpPr>
      </xdr:nvSpPr>
      <xdr:spPr bwMode="auto">
        <a:xfrm>
          <a:off x="1076325" y="316420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131</xdr:row>
      <xdr:rowOff>9525</xdr:rowOff>
    </xdr:from>
    <xdr:to>
      <xdr:col>4</xdr:col>
      <xdr:colOff>400050</xdr:colOff>
      <xdr:row>131</xdr:row>
      <xdr:rowOff>9525</xdr:rowOff>
    </xdr:to>
    <xdr:sp macro="" textlink="">
      <xdr:nvSpPr>
        <xdr:cNvPr id="821" name="Line 1"/>
        <xdr:cNvSpPr>
          <a:spLocks noChangeShapeType="1"/>
        </xdr:cNvSpPr>
      </xdr:nvSpPr>
      <xdr:spPr bwMode="auto">
        <a:xfrm>
          <a:off x="1057275" y="316420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22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23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24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825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26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27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828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29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30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31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32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3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34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35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3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37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838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39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40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41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42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4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44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45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4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47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48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49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851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85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854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85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56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857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939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94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941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94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94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944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945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94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955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956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95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95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95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960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961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96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96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6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6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96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67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6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969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70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971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97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73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7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7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76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77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7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79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80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8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8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8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84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8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8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987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988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133</xdr:row>
      <xdr:rowOff>9525</xdr:rowOff>
    </xdr:from>
    <xdr:to>
      <xdr:col>14</xdr:col>
      <xdr:colOff>361950</xdr:colOff>
      <xdr:row>133</xdr:row>
      <xdr:rowOff>9525</xdr:rowOff>
    </xdr:to>
    <xdr:sp macro="" textlink="">
      <xdr:nvSpPr>
        <xdr:cNvPr id="989" name="Line 1"/>
        <xdr:cNvSpPr>
          <a:spLocks noChangeShapeType="1"/>
        </xdr:cNvSpPr>
      </xdr:nvSpPr>
      <xdr:spPr bwMode="auto">
        <a:xfrm>
          <a:off x="8010525" y="321564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990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991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992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133</xdr:row>
      <xdr:rowOff>9525</xdr:rowOff>
    </xdr:from>
    <xdr:to>
      <xdr:col>14</xdr:col>
      <xdr:colOff>381000</xdr:colOff>
      <xdr:row>133</xdr:row>
      <xdr:rowOff>9525</xdr:rowOff>
    </xdr:to>
    <xdr:sp macro="" textlink="">
      <xdr:nvSpPr>
        <xdr:cNvPr id="993" name="Line 1"/>
        <xdr:cNvSpPr>
          <a:spLocks noChangeShapeType="1"/>
        </xdr:cNvSpPr>
      </xdr:nvSpPr>
      <xdr:spPr bwMode="auto">
        <a:xfrm>
          <a:off x="8077200" y="321564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994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995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133</xdr:row>
      <xdr:rowOff>9525</xdr:rowOff>
    </xdr:from>
    <xdr:to>
      <xdr:col>14</xdr:col>
      <xdr:colOff>381000</xdr:colOff>
      <xdr:row>133</xdr:row>
      <xdr:rowOff>9525</xdr:rowOff>
    </xdr:to>
    <xdr:sp macro="" textlink="">
      <xdr:nvSpPr>
        <xdr:cNvPr id="996" name="Line 1"/>
        <xdr:cNvSpPr>
          <a:spLocks noChangeShapeType="1"/>
        </xdr:cNvSpPr>
      </xdr:nvSpPr>
      <xdr:spPr bwMode="auto">
        <a:xfrm>
          <a:off x="8077200" y="321564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997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998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999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1000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1001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129</xdr:row>
      <xdr:rowOff>9525</xdr:rowOff>
    </xdr:from>
    <xdr:to>
      <xdr:col>4</xdr:col>
      <xdr:colOff>381000</xdr:colOff>
      <xdr:row>129</xdr:row>
      <xdr:rowOff>9525</xdr:rowOff>
    </xdr:to>
    <xdr:sp macro="" textlink="">
      <xdr:nvSpPr>
        <xdr:cNvPr id="1002" name="Line 1"/>
        <xdr:cNvSpPr>
          <a:spLocks noChangeShapeType="1"/>
        </xdr:cNvSpPr>
      </xdr:nvSpPr>
      <xdr:spPr bwMode="auto">
        <a:xfrm>
          <a:off x="1104900" y="31127700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1003" name="Line 1"/>
        <xdr:cNvSpPr>
          <a:spLocks noChangeShapeType="1"/>
        </xdr:cNvSpPr>
      </xdr:nvSpPr>
      <xdr:spPr bwMode="auto">
        <a:xfrm>
          <a:off x="2857500" y="31127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129</xdr:row>
      <xdr:rowOff>9525</xdr:rowOff>
    </xdr:from>
    <xdr:to>
      <xdr:col>4</xdr:col>
      <xdr:colOff>447675</xdr:colOff>
      <xdr:row>129</xdr:row>
      <xdr:rowOff>9525</xdr:rowOff>
    </xdr:to>
    <xdr:sp macro="" textlink="">
      <xdr:nvSpPr>
        <xdr:cNvPr id="1004" name="Line 1"/>
        <xdr:cNvSpPr>
          <a:spLocks noChangeShapeType="1"/>
        </xdr:cNvSpPr>
      </xdr:nvSpPr>
      <xdr:spPr bwMode="auto">
        <a:xfrm>
          <a:off x="1076325" y="3112770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1005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1006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1007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1008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1009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1010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1011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1012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1013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1014" name="Line 1"/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1015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1016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1017" name="Line 1"/>
        <xdr:cNvSpPr>
          <a:spLocks noChangeShapeType="1"/>
        </xdr:cNvSpPr>
      </xdr:nvSpPr>
      <xdr:spPr bwMode="auto">
        <a:xfrm>
          <a:off x="2857500" y="313848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1018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1019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1020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1021" name="Line 1"/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1022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1023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1024" name="Line 1"/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1026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1027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1028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1029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131</xdr:row>
      <xdr:rowOff>9525</xdr:rowOff>
    </xdr:from>
    <xdr:to>
      <xdr:col>5</xdr:col>
      <xdr:colOff>361950</xdr:colOff>
      <xdr:row>131</xdr:row>
      <xdr:rowOff>9525</xdr:rowOff>
    </xdr:to>
    <xdr:sp macro="" textlink="">
      <xdr:nvSpPr>
        <xdr:cNvPr id="1030" name="Line 1"/>
        <xdr:cNvSpPr>
          <a:spLocks noChangeShapeType="1"/>
        </xdr:cNvSpPr>
      </xdr:nvSpPr>
      <xdr:spPr bwMode="auto">
        <a:xfrm>
          <a:off x="2857500" y="316420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1031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1032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1033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1034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1035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1036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1037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1038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1039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1040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1041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1042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1043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1044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045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04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1047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048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049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1050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1051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1052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1053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054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055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05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1057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058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059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1060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061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062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06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064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1065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066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06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1068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069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07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1071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072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07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074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1075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076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07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1078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079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08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1081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08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08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1084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08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1086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1087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088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089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1090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09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09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093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1094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09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096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1097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09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09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0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101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1102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0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104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1105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0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1107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1108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1109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1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1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112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1113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1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115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1116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1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1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119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1120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2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2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123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1124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2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2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127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2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2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130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3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132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1133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1134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3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136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3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3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139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140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4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142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143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4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4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4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147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14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4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5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15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5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153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1154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1155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5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157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5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5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160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16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6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163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16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6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6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167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16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6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7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17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17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17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174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175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176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17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1178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179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18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18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1182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183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184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1185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186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18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188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189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9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19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19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9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1194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1195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196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19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19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19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0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201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0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0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204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05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0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0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0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209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10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1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212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21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1214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215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21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21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1218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219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22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1221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222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22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24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2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22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27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2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1229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1230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1231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232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33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3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3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236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37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3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239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40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4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4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4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244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45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4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124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4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4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1250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51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5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5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254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55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5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257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5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5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6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261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6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6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6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265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66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6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6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6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1270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71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7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7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274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75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7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277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7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7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8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28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28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8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28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28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1286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1287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28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28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290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29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29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293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29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29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296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297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29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29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0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30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0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0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304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30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1306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130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130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09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1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1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1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1313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1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1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1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317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1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1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320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2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2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2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2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325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26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2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2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2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1330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3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3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3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334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3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3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337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3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3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4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34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4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4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4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345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46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4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4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4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1350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5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5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5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354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5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5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357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5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5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6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6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362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63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6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6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6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1367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6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6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7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37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7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7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374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7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7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7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1378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1379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8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138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1382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1383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1384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1385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130</xdr:row>
      <xdr:rowOff>9525</xdr:rowOff>
    </xdr:from>
    <xdr:to>
      <xdr:col>6</xdr:col>
      <xdr:colOff>361950</xdr:colOff>
      <xdr:row>130</xdr:row>
      <xdr:rowOff>9525</xdr:rowOff>
    </xdr:to>
    <xdr:sp macro="" textlink="">
      <xdr:nvSpPr>
        <xdr:cNvPr id="1386" name="Line 1"/>
        <xdr:cNvSpPr>
          <a:spLocks noChangeShapeType="1"/>
        </xdr:cNvSpPr>
      </xdr:nvSpPr>
      <xdr:spPr bwMode="auto">
        <a:xfrm>
          <a:off x="4714875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1387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1388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1389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1390" name="Line 1"/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1391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1392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1393" name="Line 1"/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1394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1395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1396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1397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130</xdr:row>
      <xdr:rowOff>9525</xdr:rowOff>
    </xdr:from>
    <xdr:to>
      <xdr:col>6</xdr:col>
      <xdr:colOff>361950</xdr:colOff>
      <xdr:row>130</xdr:row>
      <xdr:rowOff>9525</xdr:rowOff>
    </xdr:to>
    <xdr:sp macro="" textlink="">
      <xdr:nvSpPr>
        <xdr:cNvPr id="1398" name="Line 1"/>
        <xdr:cNvSpPr>
          <a:spLocks noChangeShapeType="1"/>
        </xdr:cNvSpPr>
      </xdr:nvSpPr>
      <xdr:spPr bwMode="auto">
        <a:xfrm>
          <a:off x="4714875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1399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1400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1401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1402" name="Line 1"/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1403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1404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1405" name="Line 1"/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1406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1407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1408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1409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1410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1411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1412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130</xdr:row>
      <xdr:rowOff>9525</xdr:rowOff>
    </xdr:from>
    <xdr:to>
      <xdr:col>7</xdr:col>
      <xdr:colOff>361950</xdr:colOff>
      <xdr:row>130</xdr:row>
      <xdr:rowOff>9525</xdr:rowOff>
    </xdr:to>
    <xdr:sp macro="" textlink="">
      <xdr:nvSpPr>
        <xdr:cNvPr id="1413" name="Line 1"/>
        <xdr:cNvSpPr>
          <a:spLocks noChangeShapeType="1"/>
        </xdr:cNvSpPr>
      </xdr:nvSpPr>
      <xdr:spPr bwMode="auto">
        <a:xfrm>
          <a:off x="6362700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1414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1415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1416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130</xdr:row>
      <xdr:rowOff>9525</xdr:rowOff>
    </xdr:from>
    <xdr:to>
      <xdr:col>7</xdr:col>
      <xdr:colOff>381000</xdr:colOff>
      <xdr:row>130</xdr:row>
      <xdr:rowOff>9525</xdr:rowOff>
    </xdr:to>
    <xdr:sp macro="" textlink="">
      <xdr:nvSpPr>
        <xdr:cNvPr id="1417" name="Line 1"/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1418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1419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130</xdr:row>
      <xdr:rowOff>9525</xdr:rowOff>
    </xdr:from>
    <xdr:to>
      <xdr:col>7</xdr:col>
      <xdr:colOff>381000</xdr:colOff>
      <xdr:row>130</xdr:row>
      <xdr:rowOff>9525</xdr:rowOff>
    </xdr:to>
    <xdr:sp macro="" textlink="">
      <xdr:nvSpPr>
        <xdr:cNvPr id="1420" name="Line 1"/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1421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1422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1423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1424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130</xdr:row>
      <xdr:rowOff>9525</xdr:rowOff>
    </xdr:from>
    <xdr:to>
      <xdr:col>7</xdr:col>
      <xdr:colOff>361950</xdr:colOff>
      <xdr:row>130</xdr:row>
      <xdr:rowOff>9525</xdr:rowOff>
    </xdr:to>
    <xdr:sp macro="" textlink="">
      <xdr:nvSpPr>
        <xdr:cNvPr id="1425" name="Line 1"/>
        <xdr:cNvSpPr>
          <a:spLocks noChangeShapeType="1"/>
        </xdr:cNvSpPr>
      </xdr:nvSpPr>
      <xdr:spPr bwMode="auto">
        <a:xfrm>
          <a:off x="6362700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1426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1427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1428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130</xdr:row>
      <xdr:rowOff>9525</xdr:rowOff>
    </xdr:from>
    <xdr:to>
      <xdr:col>7</xdr:col>
      <xdr:colOff>381000</xdr:colOff>
      <xdr:row>130</xdr:row>
      <xdr:rowOff>9525</xdr:rowOff>
    </xdr:to>
    <xdr:sp macro="" textlink="">
      <xdr:nvSpPr>
        <xdr:cNvPr id="1429" name="Line 1"/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1430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1431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130</xdr:row>
      <xdr:rowOff>9525</xdr:rowOff>
    </xdr:from>
    <xdr:to>
      <xdr:col>7</xdr:col>
      <xdr:colOff>381000</xdr:colOff>
      <xdr:row>130</xdr:row>
      <xdr:rowOff>9525</xdr:rowOff>
    </xdr:to>
    <xdr:sp macro="" textlink="">
      <xdr:nvSpPr>
        <xdr:cNvPr id="1432" name="Line 1"/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1433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1434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1435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1436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1437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1438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1439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1440" name="Line 1"/>
        <xdr:cNvSpPr>
          <a:spLocks noChangeShapeType="1"/>
        </xdr:cNvSpPr>
      </xdr:nvSpPr>
      <xdr:spPr bwMode="auto">
        <a:xfrm>
          <a:off x="8010525" y="313848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1441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1442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1443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1444" name="Line 1"/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1445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1446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1447" name="Line 1"/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1448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1449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1450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1451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1452" name="Line 1"/>
        <xdr:cNvSpPr>
          <a:spLocks noChangeShapeType="1"/>
        </xdr:cNvSpPr>
      </xdr:nvSpPr>
      <xdr:spPr bwMode="auto">
        <a:xfrm>
          <a:off x="8010525" y="313848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1453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1454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1455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1456" name="Line 1"/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1457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1458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1459" name="Line 1"/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1460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1461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1462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2124075</xdr:colOff>
      <xdr:row>133</xdr:row>
      <xdr:rowOff>9525</xdr:rowOff>
    </xdr:from>
    <xdr:to>
      <xdr:col>4</xdr:col>
      <xdr:colOff>285750</xdr:colOff>
      <xdr:row>133</xdr:row>
      <xdr:rowOff>9525</xdr:rowOff>
    </xdr:to>
    <xdr:sp macro="" textlink="">
      <xdr:nvSpPr>
        <xdr:cNvPr id="1463" name="Line 1"/>
        <xdr:cNvSpPr>
          <a:spLocks noChangeShapeType="1"/>
        </xdr:cNvSpPr>
      </xdr:nvSpPr>
      <xdr:spPr bwMode="auto">
        <a:xfrm>
          <a:off x="1819275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209550</xdr:colOff>
      <xdr:row>133</xdr:row>
      <xdr:rowOff>9525</xdr:rowOff>
    </xdr:from>
    <xdr:to>
      <xdr:col>4</xdr:col>
      <xdr:colOff>1285875</xdr:colOff>
      <xdr:row>133</xdr:row>
      <xdr:rowOff>9525</xdr:rowOff>
    </xdr:to>
    <xdr:sp macro="" textlink="">
      <xdr:nvSpPr>
        <xdr:cNvPr id="1464" name="Line 1"/>
        <xdr:cNvSpPr>
          <a:spLocks noChangeShapeType="1"/>
        </xdr:cNvSpPr>
      </xdr:nvSpPr>
      <xdr:spPr bwMode="auto">
        <a:xfrm>
          <a:off x="2028825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133</xdr:row>
      <xdr:rowOff>9525</xdr:rowOff>
    </xdr:from>
    <xdr:to>
      <xdr:col>5</xdr:col>
      <xdr:colOff>285750</xdr:colOff>
      <xdr:row>133</xdr:row>
      <xdr:rowOff>9525</xdr:rowOff>
    </xdr:to>
    <xdr:sp macro="" textlink="">
      <xdr:nvSpPr>
        <xdr:cNvPr id="1465" name="Line 1"/>
        <xdr:cNvSpPr>
          <a:spLocks noChangeShapeType="1"/>
        </xdr:cNvSpPr>
      </xdr:nvSpPr>
      <xdr:spPr bwMode="auto">
        <a:xfrm>
          <a:off x="3676650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133</xdr:row>
      <xdr:rowOff>9525</xdr:rowOff>
    </xdr:from>
    <xdr:to>
      <xdr:col>5</xdr:col>
      <xdr:colOff>1285875</xdr:colOff>
      <xdr:row>133</xdr:row>
      <xdr:rowOff>9525</xdr:rowOff>
    </xdr:to>
    <xdr:sp macro="" textlink="">
      <xdr:nvSpPr>
        <xdr:cNvPr id="1466" name="Line 1"/>
        <xdr:cNvSpPr>
          <a:spLocks noChangeShapeType="1"/>
        </xdr:cNvSpPr>
      </xdr:nvSpPr>
      <xdr:spPr bwMode="auto">
        <a:xfrm>
          <a:off x="3886200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133</xdr:row>
      <xdr:rowOff>9525</xdr:rowOff>
    </xdr:from>
    <xdr:to>
      <xdr:col>6</xdr:col>
      <xdr:colOff>285750</xdr:colOff>
      <xdr:row>133</xdr:row>
      <xdr:rowOff>9525</xdr:rowOff>
    </xdr:to>
    <xdr:sp macro="" textlink="">
      <xdr:nvSpPr>
        <xdr:cNvPr id="1467" name="Line 1"/>
        <xdr:cNvSpPr>
          <a:spLocks noChangeShapeType="1"/>
        </xdr:cNvSpPr>
      </xdr:nvSpPr>
      <xdr:spPr bwMode="auto">
        <a:xfrm>
          <a:off x="5324475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133</xdr:row>
      <xdr:rowOff>9525</xdr:rowOff>
    </xdr:from>
    <xdr:to>
      <xdr:col>6</xdr:col>
      <xdr:colOff>1285875</xdr:colOff>
      <xdr:row>133</xdr:row>
      <xdr:rowOff>9525</xdr:rowOff>
    </xdr:to>
    <xdr:sp macro="" textlink="">
      <xdr:nvSpPr>
        <xdr:cNvPr id="1468" name="Line 1"/>
        <xdr:cNvSpPr>
          <a:spLocks noChangeShapeType="1"/>
        </xdr:cNvSpPr>
      </xdr:nvSpPr>
      <xdr:spPr bwMode="auto">
        <a:xfrm>
          <a:off x="5534025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133</xdr:row>
      <xdr:rowOff>9525</xdr:rowOff>
    </xdr:from>
    <xdr:to>
      <xdr:col>7</xdr:col>
      <xdr:colOff>285750</xdr:colOff>
      <xdr:row>133</xdr:row>
      <xdr:rowOff>9525</xdr:rowOff>
    </xdr:to>
    <xdr:sp macro="" textlink="">
      <xdr:nvSpPr>
        <xdr:cNvPr id="1469" name="Line 1"/>
        <xdr:cNvSpPr>
          <a:spLocks noChangeShapeType="1"/>
        </xdr:cNvSpPr>
      </xdr:nvSpPr>
      <xdr:spPr bwMode="auto">
        <a:xfrm>
          <a:off x="6972300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133</xdr:row>
      <xdr:rowOff>9525</xdr:rowOff>
    </xdr:from>
    <xdr:to>
      <xdr:col>7</xdr:col>
      <xdr:colOff>1285875</xdr:colOff>
      <xdr:row>133</xdr:row>
      <xdr:rowOff>9525</xdr:rowOff>
    </xdr:to>
    <xdr:sp macro="" textlink="">
      <xdr:nvSpPr>
        <xdr:cNvPr id="1470" name="Line 1"/>
        <xdr:cNvSpPr>
          <a:spLocks noChangeShapeType="1"/>
        </xdr:cNvSpPr>
      </xdr:nvSpPr>
      <xdr:spPr bwMode="auto">
        <a:xfrm>
          <a:off x="7181850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2124075</xdr:colOff>
      <xdr:row>133</xdr:row>
      <xdr:rowOff>9525</xdr:rowOff>
    </xdr:from>
    <xdr:to>
      <xdr:col>3</xdr:col>
      <xdr:colOff>285750</xdr:colOff>
      <xdr:row>133</xdr:row>
      <xdr:rowOff>9525</xdr:rowOff>
    </xdr:to>
    <xdr:sp macro="" textlink="">
      <xdr:nvSpPr>
        <xdr:cNvPr id="2088" name="Line 1"/>
        <xdr:cNvSpPr>
          <a:spLocks noChangeShapeType="1"/>
        </xdr:cNvSpPr>
      </xdr:nvSpPr>
      <xdr:spPr bwMode="auto">
        <a:xfrm>
          <a:off x="1819275" y="32156400"/>
          <a:ext cx="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209550</xdr:colOff>
      <xdr:row>133</xdr:row>
      <xdr:rowOff>9525</xdr:rowOff>
    </xdr:from>
    <xdr:to>
      <xdr:col>3</xdr:col>
      <xdr:colOff>1285875</xdr:colOff>
      <xdr:row>133</xdr:row>
      <xdr:rowOff>9525</xdr:rowOff>
    </xdr:to>
    <xdr:sp macro="" textlink="">
      <xdr:nvSpPr>
        <xdr:cNvPr id="2089" name="Line 1"/>
        <xdr:cNvSpPr>
          <a:spLocks noChangeShapeType="1"/>
        </xdr:cNvSpPr>
      </xdr:nvSpPr>
      <xdr:spPr bwMode="auto">
        <a:xfrm>
          <a:off x="209550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142875</xdr:colOff>
      <xdr:row>133</xdr:row>
      <xdr:rowOff>9525</xdr:rowOff>
    </xdr:from>
    <xdr:to>
      <xdr:col>14</xdr:col>
      <xdr:colOff>714375</xdr:colOff>
      <xdr:row>133</xdr:row>
      <xdr:rowOff>9525</xdr:rowOff>
    </xdr:to>
    <xdr:sp macro="" textlink="">
      <xdr:nvSpPr>
        <xdr:cNvPr id="2090" name="Line 1"/>
        <xdr:cNvSpPr>
          <a:spLocks noChangeShapeType="1"/>
        </xdr:cNvSpPr>
      </xdr:nvSpPr>
      <xdr:spPr bwMode="auto">
        <a:xfrm>
          <a:off x="8829675" y="3215640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2091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2092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2093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094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095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2096" name="Line 1"/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097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098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131</xdr:row>
      <xdr:rowOff>9525</xdr:rowOff>
    </xdr:from>
    <xdr:to>
      <xdr:col>4</xdr:col>
      <xdr:colOff>400050</xdr:colOff>
      <xdr:row>131</xdr:row>
      <xdr:rowOff>9525</xdr:rowOff>
    </xdr:to>
    <xdr:sp macro="" textlink="">
      <xdr:nvSpPr>
        <xdr:cNvPr id="2099" name="Line 1"/>
        <xdr:cNvSpPr>
          <a:spLocks noChangeShapeType="1"/>
        </xdr:cNvSpPr>
      </xdr:nvSpPr>
      <xdr:spPr bwMode="auto">
        <a:xfrm>
          <a:off x="1057275" y="316420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2100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2101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133</xdr:row>
      <xdr:rowOff>9525</xdr:rowOff>
    </xdr:from>
    <xdr:to>
      <xdr:col>14</xdr:col>
      <xdr:colOff>361950</xdr:colOff>
      <xdr:row>133</xdr:row>
      <xdr:rowOff>9525</xdr:rowOff>
    </xdr:to>
    <xdr:sp macro="" textlink="">
      <xdr:nvSpPr>
        <xdr:cNvPr id="2102" name="Line 1"/>
        <xdr:cNvSpPr>
          <a:spLocks noChangeShapeType="1"/>
        </xdr:cNvSpPr>
      </xdr:nvSpPr>
      <xdr:spPr bwMode="auto">
        <a:xfrm>
          <a:off x="8010525" y="321564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2103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2104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2105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2106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107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108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129</xdr:row>
      <xdr:rowOff>9525</xdr:rowOff>
    </xdr:from>
    <xdr:to>
      <xdr:col>4</xdr:col>
      <xdr:colOff>381000</xdr:colOff>
      <xdr:row>129</xdr:row>
      <xdr:rowOff>9525</xdr:rowOff>
    </xdr:to>
    <xdr:sp macro="" textlink="">
      <xdr:nvSpPr>
        <xdr:cNvPr id="2109" name="Line 1"/>
        <xdr:cNvSpPr>
          <a:spLocks noChangeShapeType="1"/>
        </xdr:cNvSpPr>
      </xdr:nvSpPr>
      <xdr:spPr bwMode="auto">
        <a:xfrm>
          <a:off x="1104900" y="31127700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2110" name="Line 1"/>
        <xdr:cNvSpPr>
          <a:spLocks noChangeShapeType="1"/>
        </xdr:cNvSpPr>
      </xdr:nvSpPr>
      <xdr:spPr bwMode="auto">
        <a:xfrm>
          <a:off x="2857500" y="31127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129</xdr:row>
      <xdr:rowOff>9525</xdr:rowOff>
    </xdr:from>
    <xdr:to>
      <xdr:col>4</xdr:col>
      <xdr:colOff>447675</xdr:colOff>
      <xdr:row>129</xdr:row>
      <xdr:rowOff>9525</xdr:rowOff>
    </xdr:to>
    <xdr:sp macro="" textlink="">
      <xdr:nvSpPr>
        <xdr:cNvPr id="2111" name="Line 1"/>
        <xdr:cNvSpPr>
          <a:spLocks noChangeShapeType="1"/>
        </xdr:cNvSpPr>
      </xdr:nvSpPr>
      <xdr:spPr bwMode="auto">
        <a:xfrm>
          <a:off x="1076325" y="3112770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2112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113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114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115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2116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117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118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2119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120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121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2122" name="Line 1"/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123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124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130</xdr:row>
      <xdr:rowOff>9525</xdr:rowOff>
    </xdr:from>
    <xdr:to>
      <xdr:col>4</xdr:col>
      <xdr:colOff>381000</xdr:colOff>
      <xdr:row>130</xdr:row>
      <xdr:rowOff>9525</xdr:rowOff>
    </xdr:to>
    <xdr:sp macro="" textlink="">
      <xdr:nvSpPr>
        <xdr:cNvPr id="2125" name="Line 1"/>
        <xdr:cNvSpPr>
          <a:spLocks noChangeShapeType="1"/>
        </xdr:cNvSpPr>
      </xdr:nvSpPr>
      <xdr:spPr bwMode="auto">
        <a:xfrm>
          <a:off x="1104900" y="31384875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2126" name="Line 1"/>
        <xdr:cNvSpPr>
          <a:spLocks noChangeShapeType="1"/>
        </xdr:cNvSpPr>
      </xdr:nvSpPr>
      <xdr:spPr bwMode="auto">
        <a:xfrm>
          <a:off x="2857500" y="313848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130</xdr:row>
      <xdr:rowOff>9525</xdr:rowOff>
    </xdr:from>
    <xdr:to>
      <xdr:col>4</xdr:col>
      <xdr:colOff>447675</xdr:colOff>
      <xdr:row>130</xdr:row>
      <xdr:rowOff>9525</xdr:rowOff>
    </xdr:to>
    <xdr:sp macro="" textlink="">
      <xdr:nvSpPr>
        <xdr:cNvPr id="2127" name="Line 1"/>
        <xdr:cNvSpPr>
          <a:spLocks noChangeShapeType="1"/>
        </xdr:cNvSpPr>
      </xdr:nvSpPr>
      <xdr:spPr bwMode="auto">
        <a:xfrm>
          <a:off x="1076325" y="31384875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2128" name="Line 1"/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129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130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131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2132" name="Line 1"/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133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134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2135" name="Line 1"/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136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137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131</xdr:row>
      <xdr:rowOff>9525</xdr:rowOff>
    </xdr:from>
    <xdr:to>
      <xdr:col>4</xdr:col>
      <xdr:colOff>400050</xdr:colOff>
      <xdr:row>131</xdr:row>
      <xdr:rowOff>9525</xdr:rowOff>
    </xdr:to>
    <xdr:sp macro="" textlink="">
      <xdr:nvSpPr>
        <xdr:cNvPr id="2138" name="Line 1"/>
        <xdr:cNvSpPr>
          <a:spLocks noChangeShapeType="1"/>
        </xdr:cNvSpPr>
      </xdr:nvSpPr>
      <xdr:spPr bwMode="auto">
        <a:xfrm>
          <a:off x="1057275" y="316420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2139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2140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131</xdr:row>
      <xdr:rowOff>9525</xdr:rowOff>
    </xdr:from>
    <xdr:to>
      <xdr:col>4</xdr:col>
      <xdr:colOff>381000</xdr:colOff>
      <xdr:row>131</xdr:row>
      <xdr:rowOff>9525</xdr:rowOff>
    </xdr:to>
    <xdr:sp macro="" textlink="">
      <xdr:nvSpPr>
        <xdr:cNvPr id="2141" name="Line 1"/>
        <xdr:cNvSpPr>
          <a:spLocks noChangeShapeType="1"/>
        </xdr:cNvSpPr>
      </xdr:nvSpPr>
      <xdr:spPr bwMode="auto">
        <a:xfrm>
          <a:off x="1104900" y="31642050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131</xdr:row>
      <xdr:rowOff>9525</xdr:rowOff>
    </xdr:from>
    <xdr:to>
      <xdr:col>5</xdr:col>
      <xdr:colOff>361950</xdr:colOff>
      <xdr:row>131</xdr:row>
      <xdr:rowOff>9525</xdr:rowOff>
    </xdr:to>
    <xdr:sp macro="" textlink="">
      <xdr:nvSpPr>
        <xdr:cNvPr id="2142" name="Line 1"/>
        <xdr:cNvSpPr>
          <a:spLocks noChangeShapeType="1"/>
        </xdr:cNvSpPr>
      </xdr:nvSpPr>
      <xdr:spPr bwMode="auto">
        <a:xfrm>
          <a:off x="2857500" y="316420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131</xdr:row>
      <xdr:rowOff>9525</xdr:rowOff>
    </xdr:from>
    <xdr:to>
      <xdr:col>4</xdr:col>
      <xdr:colOff>447675</xdr:colOff>
      <xdr:row>131</xdr:row>
      <xdr:rowOff>9525</xdr:rowOff>
    </xdr:to>
    <xdr:sp macro="" textlink="">
      <xdr:nvSpPr>
        <xdr:cNvPr id="2143" name="Line 1"/>
        <xdr:cNvSpPr>
          <a:spLocks noChangeShapeType="1"/>
        </xdr:cNvSpPr>
      </xdr:nvSpPr>
      <xdr:spPr bwMode="auto">
        <a:xfrm>
          <a:off x="1076325" y="3164205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131</xdr:row>
      <xdr:rowOff>9525</xdr:rowOff>
    </xdr:from>
    <xdr:to>
      <xdr:col>4</xdr:col>
      <xdr:colOff>400050</xdr:colOff>
      <xdr:row>131</xdr:row>
      <xdr:rowOff>9525</xdr:rowOff>
    </xdr:to>
    <xdr:sp macro="" textlink="">
      <xdr:nvSpPr>
        <xdr:cNvPr id="2144" name="Line 1"/>
        <xdr:cNvSpPr>
          <a:spLocks noChangeShapeType="1"/>
        </xdr:cNvSpPr>
      </xdr:nvSpPr>
      <xdr:spPr bwMode="auto">
        <a:xfrm>
          <a:off x="1057275" y="3164205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2145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2146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2147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2148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2149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2150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2151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2152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2153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154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155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15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157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158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159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2160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2161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162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163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164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165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16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167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168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169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170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171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172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17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174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17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17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177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17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179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2180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181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182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183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18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18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186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187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18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189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190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19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19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19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194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195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19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19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19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19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20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20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20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203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2204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205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20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207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20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20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210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21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21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213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21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21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21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21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218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219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22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2221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2222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133</xdr:row>
      <xdr:rowOff>9525</xdr:rowOff>
    </xdr:from>
    <xdr:to>
      <xdr:col>14</xdr:col>
      <xdr:colOff>361950</xdr:colOff>
      <xdr:row>133</xdr:row>
      <xdr:rowOff>9525</xdr:rowOff>
    </xdr:to>
    <xdr:sp macro="" textlink="">
      <xdr:nvSpPr>
        <xdr:cNvPr id="2223" name="Line 1"/>
        <xdr:cNvSpPr>
          <a:spLocks noChangeShapeType="1"/>
        </xdr:cNvSpPr>
      </xdr:nvSpPr>
      <xdr:spPr bwMode="auto">
        <a:xfrm>
          <a:off x="8010525" y="321564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2224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2225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2226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133</xdr:row>
      <xdr:rowOff>9525</xdr:rowOff>
    </xdr:from>
    <xdr:to>
      <xdr:col>14</xdr:col>
      <xdr:colOff>381000</xdr:colOff>
      <xdr:row>133</xdr:row>
      <xdr:rowOff>9525</xdr:rowOff>
    </xdr:to>
    <xdr:sp macro="" textlink="">
      <xdr:nvSpPr>
        <xdr:cNvPr id="2227" name="Line 1"/>
        <xdr:cNvSpPr>
          <a:spLocks noChangeShapeType="1"/>
        </xdr:cNvSpPr>
      </xdr:nvSpPr>
      <xdr:spPr bwMode="auto">
        <a:xfrm>
          <a:off x="8077200" y="321564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2228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133</xdr:row>
      <xdr:rowOff>9525</xdr:rowOff>
    </xdr:from>
    <xdr:to>
      <xdr:col>14</xdr:col>
      <xdr:colOff>400050</xdr:colOff>
      <xdr:row>133</xdr:row>
      <xdr:rowOff>9525</xdr:rowOff>
    </xdr:to>
    <xdr:sp macro="" textlink="">
      <xdr:nvSpPr>
        <xdr:cNvPr id="2229" name="Line 1"/>
        <xdr:cNvSpPr>
          <a:spLocks noChangeShapeType="1"/>
        </xdr:cNvSpPr>
      </xdr:nvSpPr>
      <xdr:spPr bwMode="auto">
        <a:xfrm>
          <a:off x="8029575" y="321564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133</xdr:row>
      <xdr:rowOff>9525</xdr:rowOff>
    </xdr:from>
    <xdr:to>
      <xdr:col>14</xdr:col>
      <xdr:colOff>381000</xdr:colOff>
      <xdr:row>133</xdr:row>
      <xdr:rowOff>9525</xdr:rowOff>
    </xdr:to>
    <xdr:sp macro="" textlink="">
      <xdr:nvSpPr>
        <xdr:cNvPr id="2230" name="Line 1"/>
        <xdr:cNvSpPr>
          <a:spLocks noChangeShapeType="1"/>
        </xdr:cNvSpPr>
      </xdr:nvSpPr>
      <xdr:spPr bwMode="auto">
        <a:xfrm>
          <a:off x="8077200" y="321564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133</xdr:row>
      <xdr:rowOff>9525</xdr:rowOff>
    </xdr:from>
    <xdr:to>
      <xdr:col>14</xdr:col>
      <xdr:colOff>447675</xdr:colOff>
      <xdr:row>133</xdr:row>
      <xdr:rowOff>9525</xdr:rowOff>
    </xdr:to>
    <xdr:sp macro="" textlink="">
      <xdr:nvSpPr>
        <xdr:cNvPr id="2231" name="Line 1"/>
        <xdr:cNvSpPr>
          <a:spLocks noChangeShapeType="1"/>
        </xdr:cNvSpPr>
      </xdr:nvSpPr>
      <xdr:spPr bwMode="auto">
        <a:xfrm>
          <a:off x="8048625" y="321564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2233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234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235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1104900</xdr:colOff>
      <xdr:row>129</xdr:row>
      <xdr:rowOff>9525</xdr:rowOff>
    </xdr:from>
    <xdr:to>
      <xdr:col>4</xdr:col>
      <xdr:colOff>381000</xdr:colOff>
      <xdr:row>129</xdr:row>
      <xdr:rowOff>9525</xdr:rowOff>
    </xdr:to>
    <xdr:sp macro="" textlink="">
      <xdr:nvSpPr>
        <xdr:cNvPr id="2236" name="Line 1"/>
        <xdr:cNvSpPr>
          <a:spLocks noChangeShapeType="1"/>
        </xdr:cNvSpPr>
      </xdr:nvSpPr>
      <xdr:spPr bwMode="auto">
        <a:xfrm>
          <a:off x="1104900" y="31127700"/>
          <a:ext cx="10953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2237" name="Line 1"/>
        <xdr:cNvSpPr>
          <a:spLocks noChangeShapeType="1"/>
        </xdr:cNvSpPr>
      </xdr:nvSpPr>
      <xdr:spPr bwMode="auto">
        <a:xfrm>
          <a:off x="2857500" y="31127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1076325</xdr:colOff>
      <xdr:row>129</xdr:row>
      <xdr:rowOff>9525</xdr:rowOff>
    </xdr:from>
    <xdr:to>
      <xdr:col>4</xdr:col>
      <xdr:colOff>447675</xdr:colOff>
      <xdr:row>129</xdr:row>
      <xdr:rowOff>9525</xdr:rowOff>
    </xdr:to>
    <xdr:sp macro="" textlink="">
      <xdr:nvSpPr>
        <xdr:cNvPr id="2238" name="Line 1"/>
        <xdr:cNvSpPr>
          <a:spLocks noChangeShapeType="1"/>
        </xdr:cNvSpPr>
      </xdr:nvSpPr>
      <xdr:spPr bwMode="auto">
        <a:xfrm>
          <a:off x="1076325" y="31127700"/>
          <a:ext cx="1190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129</xdr:row>
      <xdr:rowOff>9525</xdr:rowOff>
    </xdr:from>
    <xdr:to>
      <xdr:col>4</xdr:col>
      <xdr:colOff>400050</xdr:colOff>
      <xdr:row>129</xdr:row>
      <xdr:rowOff>9525</xdr:rowOff>
    </xdr:to>
    <xdr:sp macro="" textlink="">
      <xdr:nvSpPr>
        <xdr:cNvPr id="2239" name="Line 1"/>
        <xdr:cNvSpPr>
          <a:spLocks noChangeShapeType="1"/>
        </xdr:cNvSpPr>
      </xdr:nvSpPr>
      <xdr:spPr bwMode="auto">
        <a:xfrm>
          <a:off x="1057275" y="31127700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240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241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242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2243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244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245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2246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247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1057275</xdr:colOff>
      <xdr:row>130</xdr:row>
      <xdr:rowOff>9525</xdr:rowOff>
    </xdr:from>
    <xdr:to>
      <xdr:col>4</xdr:col>
      <xdr:colOff>400050</xdr:colOff>
      <xdr:row>130</xdr:row>
      <xdr:rowOff>9525</xdr:rowOff>
    </xdr:to>
    <xdr:sp macro="" textlink="">
      <xdr:nvSpPr>
        <xdr:cNvPr id="2248" name="Line 1"/>
        <xdr:cNvSpPr>
          <a:spLocks noChangeShapeType="1"/>
        </xdr:cNvSpPr>
      </xdr:nvSpPr>
      <xdr:spPr bwMode="auto">
        <a:xfrm>
          <a:off x="1057275" y="31384875"/>
          <a:ext cx="11620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249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250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2251" name="Line 1"/>
        <xdr:cNvSpPr>
          <a:spLocks noChangeShapeType="1"/>
        </xdr:cNvSpPr>
      </xdr:nvSpPr>
      <xdr:spPr bwMode="auto">
        <a:xfrm>
          <a:off x="2857500" y="313848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252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253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254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2255" name="Line 1"/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256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257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2258" name="Line 1"/>
        <xdr:cNvSpPr>
          <a:spLocks noChangeShapeType="1"/>
        </xdr:cNvSpPr>
      </xdr:nvSpPr>
      <xdr:spPr bwMode="auto">
        <a:xfrm>
          <a:off x="2924175" y="313848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2259" name="Line 1"/>
        <xdr:cNvSpPr>
          <a:spLocks noChangeShapeType="1"/>
        </xdr:cNvSpPr>
      </xdr:nvSpPr>
      <xdr:spPr bwMode="auto">
        <a:xfrm>
          <a:off x="2895600" y="313848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260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2261" name="Line 1"/>
        <xdr:cNvSpPr>
          <a:spLocks noChangeShapeType="1"/>
        </xdr:cNvSpPr>
      </xdr:nvSpPr>
      <xdr:spPr bwMode="auto">
        <a:xfrm>
          <a:off x="2876550" y="313848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2262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2263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131</xdr:row>
      <xdr:rowOff>9525</xdr:rowOff>
    </xdr:from>
    <xdr:to>
      <xdr:col>5</xdr:col>
      <xdr:colOff>361950</xdr:colOff>
      <xdr:row>131</xdr:row>
      <xdr:rowOff>9525</xdr:rowOff>
    </xdr:to>
    <xdr:sp macro="" textlink="">
      <xdr:nvSpPr>
        <xdr:cNvPr id="2264" name="Line 1"/>
        <xdr:cNvSpPr>
          <a:spLocks noChangeShapeType="1"/>
        </xdr:cNvSpPr>
      </xdr:nvSpPr>
      <xdr:spPr bwMode="auto">
        <a:xfrm>
          <a:off x="2857500" y="3164205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2265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2266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2267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2268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2269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2270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2271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2272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2273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2274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2275" name="Line 1"/>
        <xdr:cNvSpPr>
          <a:spLocks noChangeShapeType="1"/>
        </xdr:cNvSpPr>
      </xdr:nvSpPr>
      <xdr:spPr bwMode="auto">
        <a:xfrm>
          <a:off x="2924175" y="3164205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2276" name="Line 1"/>
        <xdr:cNvSpPr>
          <a:spLocks noChangeShapeType="1"/>
        </xdr:cNvSpPr>
      </xdr:nvSpPr>
      <xdr:spPr bwMode="auto">
        <a:xfrm>
          <a:off x="2895600" y="3164205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2277" name="Line 1"/>
        <xdr:cNvSpPr>
          <a:spLocks noChangeShapeType="1"/>
        </xdr:cNvSpPr>
      </xdr:nvSpPr>
      <xdr:spPr bwMode="auto">
        <a:xfrm>
          <a:off x="2876550" y="3164205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278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279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28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281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282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28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2284" name="Line 1"/>
        <xdr:cNvSpPr>
          <a:spLocks noChangeShapeType="1"/>
        </xdr:cNvSpPr>
      </xdr:nvSpPr>
      <xdr:spPr bwMode="auto">
        <a:xfrm>
          <a:off x="2924175" y="31127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2285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2286" name="Line 1"/>
        <xdr:cNvSpPr>
          <a:spLocks noChangeShapeType="1"/>
        </xdr:cNvSpPr>
      </xdr:nvSpPr>
      <xdr:spPr bwMode="auto">
        <a:xfrm>
          <a:off x="2895600" y="31127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287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288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289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29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291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292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29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294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295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29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29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298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299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300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30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2302" name="Line 1"/>
        <xdr:cNvSpPr>
          <a:spLocks noChangeShapeType="1"/>
        </xdr:cNvSpPr>
      </xdr:nvSpPr>
      <xdr:spPr bwMode="auto">
        <a:xfrm>
          <a:off x="2876550" y="31127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303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304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2305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306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30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308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309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310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31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312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313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314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315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1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31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318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1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320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2321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322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323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324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2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2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327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328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2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330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331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3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3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3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335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336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3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338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339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4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341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2342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343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4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4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346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347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4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349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350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5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5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353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354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5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5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357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358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5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6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36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36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6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36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36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366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2367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368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6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370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37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37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373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37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37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376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377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37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37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38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38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38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38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8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38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38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387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2388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457200</xdr:colOff>
      <xdr:row>129</xdr:row>
      <xdr:rowOff>9525</xdr:rowOff>
    </xdr:to>
    <xdr:sp macro="" textlink="">
      <xdr:nvSpPr>
        <xdr:cNvPr id="2389" name="Line 1"/>
        <xdr:cNvSpPr>
          <a:spLocks noChangeShapeType="1"/>
        </xdr:cNvSpPr>
      </xdr:nvSpPr>
      <xdr:spPr bwMode="auto">
        <a:xfrm>
          <a:off x="6400800" y="31127700"/>
          <a:ext cx="10287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39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39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39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39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394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39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39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397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39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39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40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40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40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40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40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405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406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40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408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409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410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41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2412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413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414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415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416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417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418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419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420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42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422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423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2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425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426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2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428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2429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430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43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43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3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3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435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436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3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438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439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4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4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4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443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444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4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446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44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2448" name="Line 1"/>
        <xdr:cNvSpPr>
          <a:spLocks noChangeShapeType="1"/>
        </xdr:cNvSpPr>
      </xdr:nvSpPr>
      <xdr:spPr bwMode="auto">
        <a:xfrm>
          <a:off x="4714875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449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45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45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452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453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454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455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456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457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45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5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460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461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6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2463" name="Line 1"/>
        <xdr:cNvSpPr>
          <a:spLocks noChangeShapeType="1"/>
        </xdr:cNvSpPr>
      </xdr:nvSpPr>
      <xdr:spPr bwMode="auto">
        <a:xfrm>
          <a:off x="4781550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2464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2465" name="Line 1"/>
        <xdr:cNvSpPr>
          <a:spLocks noChangeShapeType="1"/>
        </xdr:cNvSpPr>
      </xdr:nvSpPr>
      <xdr:spPr bwMode="auto">
        <a:xfrm>
          <a:off x="4752975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466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467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6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6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470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471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72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473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474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75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7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7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478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479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8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2481" name="Line 1"/>
        <xdr:cNvSpPr>
          <a:spLocks noChangeShapeType="1"/>
        </xdr:cNvSpPr>
      </xdr:nvSpPr>
      <xdr:spPr bwMode="auto">
        <a:xfrm>
          <a:off x="4733925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48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8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2484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485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8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8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488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489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9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491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49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9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9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495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496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9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498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499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500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50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50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50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2504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505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506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50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508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509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510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511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51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51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514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1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1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517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1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1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129</xdr:row>
      <xdr:rowOff>9525</xdr:rowOff>
    </xdr:from>
    <xdr:to>
      <xdr:col>7</xdr:col>
      <xdr:colOff>381000</xdr:colOff>
      <xdr:row>129</xdr:row>
      <xdr:rowOff>9525</xdr:rowOff>
    </xdr:to>
    <xdr:sp macro="" textlink="">
      <xdr:nvSpPr>
        <xdr:cNvPr id="2520" name="Line 1"/>
        <xdr:cNvSpPr>
          <a:spLocks noChangeShapeType="1"/>
        </xdr:cNvSpPr>
      </xdr:nvSpPr>
      <xdr:spPr bwMode="auto">
        <a:xfrm>
          <a:off x="6429375" y="31127700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52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523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24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2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2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527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2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2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530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31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32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3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3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535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36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3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538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539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129</xdr:row>
      <xdr:rowOff>9525</xdr:rowOff>
    </xdr:from>
    <xdr:to>
      <xdr:col>7</xdr:col>
      <xdr:colOff>361950</xdr:colOff>
      <xdr:row>129</xdr:row>
      <xdr:rowOff>9525</xdr:rowOff>
    </xdr:to>
    <xdr:sp macro="" textlink="">
      <xdr:nvSpPr>
        <xdr:cNvPr id="2540" name="Line 1"/>
        <xdr:cNvSpPr>
          <a:spLocks noChangeShapeType="1"/>
        </xdr:cNvSpPr>
      </xdr:nvSpPr>
      <xdr:spPr bwMode="auto">
        <a:xfrm>
          <a:off x="6362700" y="31127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129</xdr:row>
      <xdr:rowOff>9525</xdr:rowOff>
    </xdr:from>
    <xdr:to>
      <xdr:col>7</xdr:col>
      <xdr:colOff>400050</xdr:colOff>
      <xdr:row>129</xdr:row>
      <xdr:rowOff>9525</xdr:rowOff>
    </xdr:to>
    <xdr:sp macro="" textlink="">
      <xdr:nvSpPr>
        <xdr:cNvPr id="2541" name="Line 1"/>
        <xdr:cNvSpPr>
          <a:spLocks noChangeShapeType="1"/>
        </xdr:cNvSpPr>
      </xdr:nvSpPr>
      <xdr:spPr bwMode="auto">
        <a:xfrm>
          <a:off x="638175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129</xdr:row>
      <xdr:rowOff>9525</xdr:rowOff>
    </xdr:from>
    <xdr:to>
      <xdr:col>7</xdr:col>
      <xdr:colOff>447675</xdr:colOff>
      <xdr:row>129</xdr:row>
      <xdr:rowOff>9525</xdr:rowOff>
    </xdr:to>
    <xdr:sp macro="" textlink="">
      <xdr:nvSpPr>
        <xdr:cNvPr id="2542" name="Line 1"/>
        <xdr:cNvSpPr>
          <a:spLocks noChangeShapeType="1"/>
        </xdr:cNvSpPr>
      </xdr:nvSpPr>
      <xdr:spPr bwMode="auto">
        <a:xfrm>
          <a:off x="6400800" y="31127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43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4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4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4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2547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48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49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5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55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5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5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554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5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5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5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5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559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60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6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6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6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2564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6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6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6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568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69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7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57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7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7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7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575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76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7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7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579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80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8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8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8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2584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85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86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8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588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89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9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591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9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9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9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9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596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97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598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599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60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2601" name="Line 1"/>
        <xdr:cNvSpPr>
          <a:spLocks noChangeShapeType="1"/>
        </xdr:cNvSpPr>
      </xdr:nvSpPr>
      <xdr:spPr bwMode="auto">
        <a:xfrm>
          <a:off x="8010525" y="31127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602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603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60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605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606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607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608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609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610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611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2612" name="Line 1"/>
        <xdr:cNvSpPr>
          <a:spLocks noChangeShapeType="1"/>
        </xdr:cNvSpPr>
      </xdr:nvSpPr>
      <xdr:spPr bwMode="auto">
        <a:xfrm>
          <a:off x="8077200" y="31127700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2613" name="Line 1"/>
        <xdr:cNvSpPr>
          <a:spLocks noChangeShapeType="1"/>
        </xdr:cNvSpPr>
      </xdr:nvSpPr>
      <xdr:spPr bwMode="auto">
        <a:xfrm>
          <a:off x="8048625" y="31127700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614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2615" name="Line 1"/>
        <xdr:cNvSpPr>
          <a:spLocks noChangeShapeType="1"/>
        </xdr:cNvSpPr>
      </xdr:nvSpPr>
      <xdr:spPr bwMode="auto">
        <a:xfrm>
          <a:off x="8029575" y="31127700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2616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2617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2618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2619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130</xdr:row>
      <xdr:rowOff>9525</xdr:rowOff>
    </xdr:from>
    <xdr:to>
      <xdr:col>6</xdr:col>
      <xdr:colOff>361950</xdr:colOff>
      <xdr:row>130</xdr:row>
      <xdr:rowOff>9525</xdr:rowOff>
    </xdr:to>
    <xdr:sp macro="" textlink="">
      <xdr:nvSpPr>
        <xdr:cNvPr id="2620" name="Line 1"/>
        <xdr:cNvSpPr>
          <a:spLocks noChangeShapeType="1"/>
        </xdr:cNvSpPr>
      </xdr:nvSpPr>
      <xdr:spPr bwMode="auto">
        <a:xfrm>
          <a:off x="4714875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2621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2622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2623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2624" name="Line 1"/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2625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2626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2627" name="Line 1"/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2628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2629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2630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2631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130</xdr:row>
      <xdr:rowOff>9525</xdr:rowOff>
    </xdr:from>
    <xdr:to>
      <xdr:col>6</xdr:col>
      <xdr:colOff>361950</xdr:colOff>
      <xdr:row>130</xdr:row>
      <xdr:rowOff>9525</xdr:rowOff>
    </xdr:to>
    <xdr:sp macro="" textlink="">
      <xdr:nvSpPr>
        <xdr:cNvPr id="2632" name="Line 1"/>
        <xdr:cNvSpPr>
          <a:spLocks noChangeShapeType="1"/>
        </xdr:cNvSpPr>
      </xdr:nvSpPr>
      <xdr:spPr bwMode="auto">
        <a:xfrm>
          <a:off x="4714875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2633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2634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2635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2636" name="Line 1"/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2637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2638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2639" name="Line 1"/>
        <xdr:cNvSpPr>
          <a:spLocks noChangeShapeType="1"/>
        </xdr:cNvSpPr>
      </xdr:nvSpPr>
      <xdr:spPr bwMode="auto">
        <a:xfrm>
          <a:off x="4781550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2640" name="Line 1"/>
        <xdr:cNvSpPr>
          <a:spLocks noChangeShapeType="1"/>
        </xdr:cNvSpPr>
      </xdr:nvSpPr>
      <xdr:spPr bwMode="auto">
        <a:xfrm>
          <a:off x="4752975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2641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2642" name="Line 1"/>
        <xdr:cNvSpPr>
          <a:spLocks noChangeShapeType="1"/>
        </xdr:cNvSpPr>
      </xdr:nvSpPr>
      <xdr:spPr bwMode="auto">
        <a:xfrm>
          <a:off x="4733925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2643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2644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2645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2646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130</xdr:row>
      <xdr:rowOff>9525</xdr:rowOff>
    </xdr:from>
    <xdr:to>
      <xdr:col>7</xdr:col>
      <xdr:colOff>361950</xdr:colOff>
      <xdr:row>130</xdr:row>
      <xdr:rowOff>9525</xdr:rowOff>
    </xdr:to>
    <xdr:sp macro="" textlink="">
      <xdr:nvSpPr>
        <xdr:cNvPr id="2647" name="Line 1"/>
        <xdr:cNvSpPr>
          <a:spLocks noChangeShapeType="1"/>
        </xdr:cNvSpPr>
      </xdr:nvSpPr>
      <xdr:spPr bwMode="auto">
        <a:xfrm>
          <a:off x="6362700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2648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2649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2650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130</xdr:row>
      <xdr:rowOff>9525</xdr:rowOff>
    </xdr:from>
    <xdr:to>
      <xdr:col>7</xdr:col>
      <xdr:colOff>381000</xdr:colOff>
      <xdr:row>130</xdr:row>
      <xdr:rowOff>9525</xdr:rowOff>
    </xdr:to>
    <xdr:sp macro="" textlink="">
      <xdr:nvSpPr>
        <xdr:cNvPr id="2651" name="Line 1"/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2652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2653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130</xdr:row>
      <xdr:rowOff>9525</xdr:rowOff>
    </xdr:from>
    <xdr:to>
      <xdr:col>7</xdr:col>
      <xdr:colOff>381000</xdr:colOff>
      <xdr:row>130</xdr:row>
      <xdr:rowOff>9525</xdr:rowOff>
    </xdr:to>
    <xdr:sp macro="" textlink="">
      <xdr:nvSpPr>
        <xdr:cNvPr id="2654" name="Line 1"/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2655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2656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2657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2658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1038225</xdr:colOff>
      <xdr:row>130</xdr:row>
      <xdr:rowOff>9525</xdr:rowOff>
    </xdr:from>
    <xdr:to>
      <xdr:col>7</xdr:col>
      <xdr:colOff>361950</xdr:colOff>
      <xdr:row>130</xdr:row>
      <xdr:rowOff>9525</xdr:rowOff>
    </xdr:to>
    <xdr:sp macro="" textlink="">
      <xdr:nvSpPr>
        <xdr:cNvPr id="2659" name="Line 1"/>
        <xdr:cNvSpPr>
          <a:spLocks noChangeShapeType="1"/>
        </xdr:cNvSpPr>
      </xdr:nvSpPr>
      <xdr:spPr bwMode="auto">
        <a:xfrm>
          <a:off x="6362700" y="313848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2660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2661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2662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130</xdr:row>
      <xdr:rowOff>9525</xdr:rowOff>
    </xdr:from>
    <xdr:to>
      <xdr:col>7</xdr:col>
      <xdr:colOff>381000</xdr:colOff>
      <xdr:row>130</xdr:row>
      <xdr:rowOff>9525</xdr:rowOff>
    </xdr:to>
    <xdr:sp macro="" textlink="">
      <xdr:nvSpPr>
        <xdr:cNvPr id="2663" name="Line 1"/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2664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2665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1104900</xdr:colOff>
      <xdr:row>130</xdr:row>
      <xdr:rowOff>9525</xdr:rowOff>
    </xdr:from>
    <xdr:to>
      <xdr:col>7</xdr:col>
      <xdr:colOff>381000</xdr:colOff>
      <xdr:row>130</xdr:row>
      <xdr:rowOff>9525</xdr:rowOff>
    </xdr:to>
    <xdr:sp macro="" textlink="">
      <xdr:nvSpPr>
        <xdr:cNvPr id="2666" name="Line 1"/>
        <xdr:cNvSpPr>
          <a:spLocks noChangeShapeType="1"/>
        </xdr:cNvSpPr>
      </xdr:nvSpPr>
      <xdr:spPr bwMode="auto">
        <a:xfrm>
          <a:off x="6429375" y="31384875"/>
          <a:ext cx="9239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1076325</xdr:colOff>
      <xdr:row>130</xdr:row>
      <xdr:rowOff>9525</xdr:rowOff>
    </xdr:from>
    <xdr:to>
      <xdr:col>7</xdr:col>
      <xdr:colOff>447675</xdr:colOff>
      <xdr:row>130</xdr:row>
      <xdr:rowOff>9525</xdr:rowOff>
    </xdr:to>
    <xdr:sp macro="" textlink="">
      <xdr:nvSpPr>
        <xdr:cNvPr id="2667" name="Line 1"/>
        <xdr:cNvSpPr>
          <a:spLocks noChangeShapeType="1"/>
        </xdr:cNvSpPr>
      </xdr:nvSpPr>
      <xdr:spPr bwMode="auto">
        <a:xfrm>
          <a:off x="6400800" y="313848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2668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1057275</xdr:colOff>
      <xdr:row>130</xdr:row>
      <xdr:rowOff>9525</xdr:rowOff>
    </xdr:from>
    <xdr:to>
      <xdr:col>7</xdr:col>
      <xdr:colOff>400050</xdr:colOff>
      <xdr:row>130</xdr:row>
      <xdr:rowOff>9525</xdr:rowOff>
    </xdr:to>
    <xdr:sp macro="" textlink="">
      <xdr:nvSpPr>
        <xdr:cNvPr id="2669" name="Line 1"/>
        <xdr:cNvSpPr>
          <a:spLocks noChangeShapeType="1"/>
        </xdr:cNvSpPr>
      </xdr:nvSpPr>
      <xdr:spPr bwMode="auto">
        <a:xfrm>
          <a:off x="638175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2670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2671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2672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2673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2674" name="Line 1"/>
        <xdr:cNvSpPr>
          <a:spLocks noChangeShapeType="1"/>
        </xdr:cNvSpPr>
      </xdr:nvSpPr>
      <xdr:spPr bwMode="auto">
        <a:xfrm>
          <a:off x="8010525" y="313848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2675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2676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2677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2678" name="Line 1"/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2679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2680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2681" name="Line 1"/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2682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2683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2684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2685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2686" name="Line 1"/>
        <xdr:cNvSpPr>
          <a:spLocks noChangeShapeType="1"/>
        </xdr:cNvSpPr>
      </xdr:nvSpPr>
      <xdr:spPr bwMode="auto">
        <a:xfrm>
          <a:off x="8010525" y="313848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2687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2688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2689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2690" name="Line 1"/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2691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2692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2693" name="Line 1"/>
        <xdr:cNvSpPr>
          <a:spLocks noChangeShapeType="1"/>
        </xdr:cNvSpPr>
      </xdr:nvSpPr>
      <xdr:spPr bwMode="auto">
        <a:xfrm>
          <a:off x="8077200" y="31384875"/>
          <a:ext cx="9906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2694" name="Line 1"/>
        <xdr:cNvSpPr>
          <a:spLocks noChangeShapeType="1"/>
        </xdr:cNvSpPr>
      </xdr:nvSpPr>
      <xdr:spPr bwMode="auto">
        <a:xfrm>
          <a:off x="8048625" y="31384875"/>
          <a:ext cx="10858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2695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2696" name="Line 1"/>
        <xdr:cNvSpPr>
          <a:spLocks noChangeShapeType="1"/>
        </xdr:cNvSpPr>
      </xdr:nvSpPr>
      <xdr:spPr bwMode="auto">
        <a:xfrm>
          <a:off x="8029575" y="3138487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2124075</xdr:colOff>
      <xdr:row>133</xdr:row>
      <xdr:rowOff>9525</xdr:rowOff>
    </xdr:from>
    <xdr:to>
      <xdr:col>4</xdr:col>
      <xdr:colOff>285750</xdr:colOff>
      <xdr:row>133</xdr:row>
      <xdr:rowOff>9525</xdr:rowOff>
    </xdr:to>
    <xdr:sp macro="" textlink="">
      <xdr:nvSpPr>
        <xdr:cNvPr id="2697" name="Line 1"/>
        <xdr:cNvSpPr>
          <a:spLocks noChangeShapeType="1"/>
        </xdr:cNvSpPr>
      </xdr:nvSpPr>
      <xdr:spPr bwMode="auto">
        <a:xfrm>
          <a:off x="1819275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209550</xdr:colOff>
      <xdr:row>133</xdr:row>
      <xdr:rowOff>9525</xdr:rowOff>
    </xdr:from>
    <xdr:to>
      <xdr:col>4</xdr:col>
      <xdr:colOff>1285875</xdr:colOff>
      <xdr:row>133</xdr:row>
      <xdr:rowOff>9525</xdr:rowOff>
    </xdr:to>
    <xdr:sp macro="" textlink="">
      <xdr:nvSpPr>
        <xdr:cNvPr id="2698" name="Line 1"/>
        <xdr:cNvSpPr>
          <a:spLocks noChangeShapeType="1"/>
        </xdr:cNvSpPr>
      </xdr:nvSpPr>
      <xdr:spPr bwMode="auto">
        <a:xfrm>
          <a:off x="2028825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133</xdr:row>
      <xdr:rowOff>9525</xdr:rowOff>
    </xdr:from>
    <xdr:to>
      <xdr:col>5</xdr:col>
      <xdr:colOff>285750</xdr:colOff>
      <xdr:row>133</xdr:row>
      <xdr:rowOff>9525</xdr:rowOff>
    </xdr:to>
    <xdr:sp macro="" textlink="">
      <xdr:nvSpPr>
        <xdr:cNvPr id="2699" name="Line 1"/>
        <xdr:cNvSpPr>
          <a:spLocks noChangeShapeType="1"/>
        </xdr:cNvSpPr>
      </xdr:nvSpPr>
      <xdr:spPr bwMode="auto">
        <a:xfrm>
          <a:off x="3676650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133</xdr:row>
      <xdr:rowOff>9525</xdr:rowOff>
    </xdr:from>
    <xdr:to>
      <xdr:col>5</xdr:col>
      <xdr:colOff>1285875</xdr:colOff>
      <xdr:row>133</xdr:row>
      <xdr:rowOff>9525</xdr:rowOff>
    </xdr:to>
    <xdr:sp macro="" textlink="">
      <xdr:nvSpPr>
        <xdr:cNvPr id="2700" name="Line 1"/>
        <xdr:cNvSpPr>
          <a:spLocks noChangeShapeType="1"/>
        </xdr:cNvSpPr>
      </xdr:nvSpPr>
      <xdr:spPr bwMode="auto">
        <a:xfrm>
          <a:off x="3886200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133</xdr:row>
      <xdr:rowOff>9525</xdr:rowOff>
    </xdr:from>
    <xdr:to>
      <xdr:col>6</xdr:col>
      <xdr:colOff>285750</xdr:colOff>
      <xdr:row>133</xdr:row>
      <xdr:rowOff>9525</xdr:rowOff>
    </xdr:to>
    <xdr:sp macro="" textlink="">
      <xdr:nvSpPr>
        <xdr:cNvPr id="2701" name="Line 1"/>
        <xdr:cNvSpPr>
          <a:spLocks noChangeShapeType="1"/>
        </xdr:cNvSpPr>
      </xdr:nvSpPr>
      <xdr:spPr bwMode="auto">
        <a:xfrm>
          <a:off x="5324475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133</xdr:row>
      <xdr:rowOff>9525</xdr:rowOff>
    </xdr:from>
    <xdr:to>
      <xdr:col>6</xdr:col>
      <xdr:colOff>1285875</xdr:colOff>
      <xdr:row>133</xdr:row>
      <xdr:rowOff>9525</xdr:rowOff>
    </xdr:to>
    <xdr:sp macro="" textlink="">
      <xdr:nvSpPr>
        <xdr:cNvPr id="2702" name="Line 1"/>
        <xdr:cNvSpPr>
          <a:spLocks noChangeShapeType="1"/>
        </xdr:cNvSpPr>
      </xdr:nvSpPr>
      <xdr:spPr bwMode="auto">
        <a:xfrm>
          <a:off x="5534025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133</xdr:row>
      <xdr:rowOff>9525</xdr:rowOff>
    </xdr:from>
    <xdr:to>
      <xdr:col>7</xdr:col>
      <xdr:colOff>285750</xdr:colOff>
      <xdr:row>133</xdr:row>
      <xdr:rowOff>9525</xdr:rowOff>
    </xdr:to>
    <xdr:sp macro="" textlink="">
      <xdr:nvSpPr>
        <xdr:cNvPr id="2703" name="Line 1"/>
        <xdr:cNvSpPr>
          <a:spLocks noChangeShapeType="1"/>
        </xdr:cNvSpPr>
      </xdr:nvSpPr>
      <xdr:spPr bwMode="auto">
        <a:xfrm>
          <a:off x="6972300" y="321564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133</xdr:row>
      <xdr:rowOff>9525</xdr:rowOff>
    </xdr:from>
    <xdr:to>
      <xdr:col>7</xdr:col>
      <xdr:colOff>1285875</xdr:colOff>
      <xdr:row>133</xdr:row>
      <xdr:rowOff>9525</xdr:rowOff>
    </xdr:to>
    <xdr:sp macro="" textlink="">
      <xdr:nvSpPr>
        <xdr:cNvPr id="2704" name="Line 1"/>
        <xdr:cNvSpPr>
          <a:spLocks noChangeShapeType="1"/>
        </xdr:cNvSpPr>
      </xdr:nvSpPr>
      <xdr:spPr bwMode="auto">
        <a:xfrm>
          <a:off x="7181850" y="321564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85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6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86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6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186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86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6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6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86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86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6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87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87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7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7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7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87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87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7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7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7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88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88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8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88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8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88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1887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88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8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9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89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89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9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89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89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9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9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89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89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90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0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90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0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190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90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0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0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0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90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1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1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91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1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1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1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91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1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1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1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92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2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2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2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2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92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2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2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2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192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3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3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3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3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3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193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3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3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3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3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4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4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4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4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4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4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4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4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4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4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5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5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5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5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195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5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5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5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5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5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6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6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6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6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6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6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6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6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6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6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7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1971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7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7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7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7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7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7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7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7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8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8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8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8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8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8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8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8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8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8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9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1991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9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9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9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9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9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199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199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199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0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0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0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00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00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0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00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0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008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0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01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011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01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01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01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130</xdr:row>
      <xdr:rowOff>9525</xdr:rowOff>
    </xdr:from>
    <xdr:to>
      <xdr:col>8</xdr:col>
      <xdr:colOff>361950</xdr:colOff>
      <xdr:row>130</xdr:row>
      <xdr:rowOff>9525</xdr:rowOff>
    </xdr:to>
    <xdr:sp macro="" textlink="">
      <xdr:nvSpPr>
        <xdr:cNvPr id="2015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016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01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01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8</xdr:col>
      <xdr:colOff>381000</xdr:colOff>
      <xdr:row>130</xdr:row>
      <xdr:rowOff>9525</xdr:rowOff>
    </xdr:to>
    <xdr:sp macro="" textlink="">
      <xdr:nvSpPr>
        <xdr:cNvPr id="2019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020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02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8</xdr:col>
      <xdr:colOff>381000</xdr:colOff>
      <xdr:row>130</xdr:row>
      <xdr:rowOff>9525</xdr:rowOff>
    </xdr:to>
    <xdr:sp macro="" textlink="">
      <xdr:nvSpPr>
        <xdr:cNvPr id="2022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02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02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02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02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130</xdr:row>
      <xdr:rowOff>9525</xdr:rowOff>
    </xdr:from>
    <xdr:to>
      <xdr:col>8</xdr:col>
      <xdr:colOff>361950</xdr:colOff>
      <xdr:row>130</xdr:row>
      <xdr:rowOff>9525</xdr:rowOff>
    </xdr:to>
    <xdr:sp macro="" textlink="">
      <xdr:nvSpPr>
        <xdr:cNvPr id="2027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028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02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03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8</xdr:col>
      <xdr:colOff>381000</xdr:colOff>
      <xdr:row>130</xdr:row>
      <xdr:rowOff>9525</xdr:rowOff>
    </xdr:to>
    <xdr:sp macro="" textlink="">
      <xdr:nvSpPr>
        <xdr:cNvPr id="2031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03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03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8</xdr:col>
      <xdr:colOff>381000</xdr:colOff>
      <xdr:row>130</xdr:row>
      <xdr:rowOff>9525</xdr:rowOff>
    </xdr:to>
    <xdr:sp macro="" textlink="">
      <xdr:nvSpPr>
        <xdr:cNvPr id="2034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03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03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03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133</xdr:row>
      <xdr:rowOff>9525</xdr:rowOff>
    </xdr:from>
    <xdr:to>
      <xdr:col>8</xdr:col>
      <xdr:colOff>285750</xdr:colOff>
      <xdr:row>133</xdr:row>
      <xdr:rowOff>9525</xdr:rowOff>
    </xdr:to>
    <xdr:sp macro="" textlink="">
      <xdr:nvSpPr>
        <xdr:cNvPr id="2038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133</xdr:row>
      <xdr:rowOff>9525</xdr:rowOff>
    </xdr:from>
    <xdr:to>
      <xdr:col>8</xdr:col>
      <xdr:colOff>1285875</xdr:colOff>
      <xdr:row>133</xdr:row>
      <xdr:rowOff>9525</xdr:rowOff>
    </xdr:to>
    <xdr:sp macro="" textlink="">
      <xdr:nvSpPr>
        <xdr:cNvPr id="2039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04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4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04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4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04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04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4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4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04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5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05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05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5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5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5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05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05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5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5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6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06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06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6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06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6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06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6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068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06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7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7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07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07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7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07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07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7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7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7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08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08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8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08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8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08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08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08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0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0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70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0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0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71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1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1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1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71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1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1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1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71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1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2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2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2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72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2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2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2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72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2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2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3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3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3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73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3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3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3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3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3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3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4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4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4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4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4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4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4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4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4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4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5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5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752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5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5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5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5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5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5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5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6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6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6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6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6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6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6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6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6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769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7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7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7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7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7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7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7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7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7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7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8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8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8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8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8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8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8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8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789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9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9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9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9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9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9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79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79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9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79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0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80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80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0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80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0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806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0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80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809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81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811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81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130</xdr:row>
      <xdr:rowOff>9525</xdr:rowOff>
    </xdr:from>
    <xdr:to>
      <xdr:col>8</xdr:col>
      <xdr:colOff>361950</xdr:colOff>
      <xdr:row>130</xdr:row>
      <xdr:rowOff>9525</xdr:rowOff>
    </xdr:to>
    <xdr:sp macro="" textlink="">
      <xdr:nvSpPr>
        <xdr:cNvPr id="2813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81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81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81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8</xdr:col>
      <xdr:colOff>381000</xdr:colOff>
      <xdr:row>130</xdr:row>
      <xdr:rowOff>9525</xdr:rowOff>
    </xdr:to>
    <xdr:sp macro="" textlink="">
      <xdr:nvSpPr>
        <xdr:cNvPr id="2817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818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81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8</xdr:col>
      <xdr:colOff>381000</xdr:colOff>
      <xdr:row>130</xdr:row>
      <xdr:rowOff>9525</xdr:rowOff>
    </xdr:to>
    <xdr:sp macro="" textlink="">
      <xdr:nvSpPr>
        <xdr:cNvPr id="2820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821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82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82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82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130</xdr:row>
      <xdr:rowOff>9525</xdr:rowOff>
    </xdr:from>
    <xdr:to>
      <xdr:col>8</xdr:col>
      <xdr:colOff>361950</xdr:colOff>
      <xdr:row>130</xdr:row>
      <xdr:rowOff>9525</xdr:rowOff>
    </xdr:to>
    <xdr:sp macro="" textlink="">
      <xdr:nvSpPr>
        <xdr:cNvPr id="2825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826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82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82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8</xdr:col>
      <xdr:colOff>381000</xdr:colOff>
      <xdr:row>130</xdr:row>
      <xdr:rowOff>9525</xdr:rowOff>
    </xdr:to>
    <xdr:sp macro="" textlink="">
      <xdr:nvSpPr>
        <xdr:cNvPr id="2829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830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83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8</xdr:col>
      <xdr:colOff>381000</xdr:colOff>
      <xdr:row>130</xdr:row>
      <xdr:rowOff>9525</xdr:rowOff>
    </xdr:to>
    <xdr:sp macro="" textlink="">
      <xdr:nvSpPr>
        <xdr:cNvPr id="2832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83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83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83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133</xdr:row>
      <xdr:rowOff>9525</xdr:rowOff>
    </xdr:from>
    <xdr:to>
      <xdr:col>8</xdr:col>
      <xdr:colOff>285750</xdr:colOff>
      <xdr:row>133</xdr:row>
      <xdr:rowOff>9525</xdr:rowOff>
    </xdr:to>
    <xdr:sp macro="" textlink="">
      <xdr:nvSpPr>
        <xdr:cNvPr id="2836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133</xdr:row>
      <xdr:rowOff>9525</xdr:rowOff>
    </xdr:from>
    <xdr:to>
      <xdr:col>8</xdr:col>
      <xdr:colOff>1285875</xdr:colOff>
      <xdr:row>133</xdr:row>
      <xdr:rowOff>9525</xdr:rowOff>
    </xdr:to>
    <xdr:sp macro="" textlink="">
      <xdr:nvSpPr>
        <xdr:cNvPr id="2837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3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3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4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4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842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4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4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4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84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4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4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84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5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5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5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5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85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5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5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5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5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85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6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6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6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6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6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6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866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6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6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6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87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7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7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87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7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7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7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7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87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7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8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8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8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88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8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8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88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8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8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89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9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9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9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89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9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9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89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89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89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0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0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0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90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90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0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0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90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457200</xdr:colOff>
      <xdr:row>129</xdr:row>
      <xdr:rowOff>9525</xdr:rowOff>
    </xdr:to>
    <xdr:sp macro="" textlink="">
      <xdr:nvSpPr>
        <xdr:cNvPr id="290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0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1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1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1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1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91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1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1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1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91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1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2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92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2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2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2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2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92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2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2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2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3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3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3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93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3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3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3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93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3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3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94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4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4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4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4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94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4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4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4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4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950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5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5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5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95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5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5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95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5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5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6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96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6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6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6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96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6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6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6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6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970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7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7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7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97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7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7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97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7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7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8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8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129</xdr:row>
      <xdr:rowOff>9525</xdr:rowOff>
    </xdr:from>
    <xdr:to>
      <xdr:col>8</xdr:col>
      <xdr:colOff>381000</xdr:colOff>
      <xdr:row>129</xdr:row>
      <xdr:rowOff>9525</xdr:rowOff>
    </xdr:to>
    <xdr:sp macro="" textlink="">
      <xdr:nvSpPr>
        <xdr:cNvPr id="298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8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8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8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129</xdr:row>
      <xdr:rowOff>9525</xdr:rowOff>
    </xdr:from>
    <xdr:to>
      <xdr:col>8</xdr:col>
      <xdr:colOff>361950</xdr:colOff>
      <xdr:row>129</xdr:row>
      <xdr:rowOff>9525</xdr:rowOff>
    </xdr:to>
    <xdr:sp macro="" textlink="">
      <xdr:nvSpPr>
        <xdr:cNvPr id="2987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129</xdr:row>
      <xdr:rowOff>9525</xdr:rowOff>
    </xdr:from>
    <xdr:to>
      <xdr:col>8</xdr:col>
      <xdr:colOff>400050</xdr:colOff>
      <xdr:row>129</xdr:row>
      <xdr:rowOff>9525</xdr:rowOff>
    </xdr:to>
    <xdr:sp macro="" textlink="">
      <xdr:nvSpPr>
        <xdr:cNvPr id="298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129</xdr:row>
      <xdr:rowOff>9525</xdr:rowOff>
    </xdr:from>
    <xdr:to>
      <xdr:col>8</xdr:col>
      <xdr:colOff>447675</xdr:colOff>
      <xdr:row>129</xdr:row>
      <xdr:rowOff>9525</xdr:rowOff>
    </xdr:to>
    <xdr:sp macro="" textlink="">
      <xdr:nvSpPr>
        <xdr:cNvPr id="298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990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99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99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99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130</xdr:row>
      <xdr:rowOff>9525</xdr:rowOff>
    </xdr:from>
    <xdr:to>
      <xdr:col>8</xdr:col>
      <xdr:colOff>361950</xdr:colOff>
      <xdr:row>130</xdr:row>
      <xdr:rowOff>9525</xdr:rowOff>
    </xdr:to>
    <xdr:sp macro="" textlink="">
      <xdr:nvSpPr>
        <xdr:cNvPr id="2994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99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99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299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8</xdr:col>
      <xdr:colOff>381000</xdr:colOff>
      <xdr:row>130</xdr:row>
      <xdr:rowOff>9525</xdr:rowOff>
    </xdr:to>
    <xdr:sp macro="" textlink="">
      <xdr:nvSpPr>
        <xdr:cNvPr id="2998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2999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300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8</xdr:col>
      <xdr:colOff>381000</xdr:colOff>
      <xdr:row>130</xdr:row>
      <xdr:rowOff>9525</xdr:rowOff>
    </xdr:to>
    <xdr:sp macro="" textlink="">
      <xdr:nvSpPr>
        <xdr:cNvPr id="3001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300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300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300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300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1038225</xdr:colOff>
      <xdr:row>130</xdr:row>
      <xdr:rowOff>9525</xdr:rowOff>
    </xdr:from>
    <xdr:to>
      <xdr:col>8</xdr:col>
      <xdr:colOff>361950</xdr:colOff>
      <xdr:row>130</xdr:row>
      <xdr:rowOff>9525</xdr:rowOff>
    </xdr:to>
    <xdr:sp macro="" textlink="">
      <xdr:nvSpPr>
        <xdr:cNvPr id="3006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3007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300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300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8</xdr:col>
      <xdr:colOff>381000</xdr:colOff>
      <xdr:row>130</xdr:row>
      <xdr:rowOff>9525</xdr:rowOff>
    </xdr:to>
    <xdr:sp macro="" textlink="">
      <xdr:nvSpPr>
        <xdr:cNvPr id="3010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3011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301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1104900</xdr:colOff>
      <xdr:row>130</xdr:row>
      <xdr:rowOff>9525</xdr:rowOff>
    </xdr:from>
    <xdr:to>
      <xdr:col>8</xdr:col>
      <xdr:colOff>381000</xdr:colOff>
      <xdr:row>130</xdr:row>
      <xdr:rowOff>9525</xdr:rowOff>
    </xdr:to>
    <xdr:sp macro="" textlink="">
      <xdr:nvSpPr>
        <xdr:cNvPr id="3013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1076325</xdr:colOff>
      <xdr:row>130</xdr:row>
      <xdr:rowOff>9525</xdr:rowOff>
    </xdr:from>
    <xdr:to>
      <xdr:col>8</xdr:col>
      <xdr:colOff>447675</xdr:colOff>
      <xdr:row>130</xdr:row>
      <xdr:rowOff>9525</xdr:rowOff>
    </xdr:to>
    <xdr:sp macro="" textlink="">
      <xdr:nvSpPr>
        <xdr:cNvPr id="301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301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1057275</xdr:colOff>
      <xdr:row>130</xdr:row>
      <xdr:rowOff>9525</xdr:rowOff>
    </xdr:from>
    <xdr:to>
      <xdr:col>8</xdr:col>
      <xdr:colOff>400050</xdr:colOff>
      <xdr:row>130</xdr:row>
      <xdr:rowOff>9525</xdr:rowOff>
    </xdr:to>
    <xdr:sp macro="" textlink="">
      <xdr:nvSpPr>
        <xdr:cNvPr id="301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133</xdr:row>
      <xdr:rowOff>9525</xdr:rowOff>
    </xdr:from>
    <xdr:to>
      <xdr:col>8</xdr:col>
      <xdr:colOff>285750</xdr:colOff>
      <xdr:row>133</xdr:row>
      <xdr:rowOff>9525</xdr:rowOff>
    </xdr:to>
    <xdr:sp macro="" textlink="">
      <xdr:nvSpPr>
        <xdr:cNvPr id="3017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133</xdr:row>
      <xdr:rowOff>9525</xdr:rowOff>
    </xdr:from>
    <xdr:to>
      <xdr:col>8</xdr:col>
      <xdr:colOff>1285875</xdr:colOff>
      <xdr:row>133</xdr:row>
      <xdr:rowOff>9525</xdr:rowOff>
    </xdr:to>
    <xdr:sp macro="" textlink="">
      <xdr:nvSpPr>
        <xdr:cNvPr id="3018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1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2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2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2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02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2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2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2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02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2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2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03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3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3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3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3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03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3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3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3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3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04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4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4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4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4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4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4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047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4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4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5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05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5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5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05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5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5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5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5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05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6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6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6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6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06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6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6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6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06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6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7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07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7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7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07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7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7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7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07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8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8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8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8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08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8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8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08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08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9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09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9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09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9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09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09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9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09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09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0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0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10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0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0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0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0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10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0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0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1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1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1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1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11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1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1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1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11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1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2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12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2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2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2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2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12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2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2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2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3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131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3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3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3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13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3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3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13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3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4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4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14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4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4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4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14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4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4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4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5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151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5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5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5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15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5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5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15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5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6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6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6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16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6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6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6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6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168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16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17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171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17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17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17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130</xdr:row>
      <xdr:rowOff>9525</xdr:rowOff>
    </xdr:from>
    <xdr:to>
      <xdr:col>9</xdr:col>
      <xdr:colOff>361950</xdr:colOff>
      <xdr:row>130</xdr:row>
      <xdr:rowOff>9525</xdr:rowOff>
    </xdr:to>
    <xdr:sp macro="" textlink="">
      <xdr:nvSpPr>
        <xdr:cNvPr id="3175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176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17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17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130</xdr:row>
      <xdr:rowOff>9525</xdr:rowOff>
    </xdr:from>
    <xdr:to>
      <xdr:col>9</xdr:col>
      <xdr:colOff>381000</xdr:colOff>
      <xdr:row>130</xdr:row>
      <xdr:rowOff>9525</xdr:rowOff>
    </xdr:to>
    <xdr:sp macro="" textlink="">
      <xdr:nvSpPr>
        <xdr:cNvPr id="3179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180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18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130</xdr:row>
      <xdr:rowOff>9525</xdr:rowOff>
    </xdr:from>
    <xdr:to>
      <xdr:col>9</xdr:col>
      <xdr:colOff>381000</xdr:colOff>
      <xdr:row>130</xdr:row>
      <xdr:rowOff>9525</xdr:rowOff>
    </xdr:to>
    <xdr:sp macro="" textlink="">
      <xdr:nvSpPr>
        <xdr:cNvPr id="3182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18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18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18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18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130</xdr:row>
      <xdr:rowOff>9525</xdr:rowOff>
    </xdr:from>
    <xdr:to>
      <xdr:col>9</xdr:col>
      <xdr:colOff>361950</xdr:colOff>
      <xdr:row>130</xdr:row>
      <xdr:rowOff>9525</xdr:rowOff>
    </xdr:to>
    <xdr:sp macro="" textlink="">
      <xdr:nvSpPr>
        <xdr:cNvPr id="3187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188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18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19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130</xdr:row>
      <xdr:rowOff>9525</xdr:rowOff>
    </xdr:from>
    <xdr:to>
      <xdr:col>9</xdr:col>
      <xdr:colOff>381000</xdr:colOff>
      <xdr:row>130</xdr:row>
      <xdr:rowOff>9525</xdr:rowOff>
    </xdr:to>
    <xdr:sp macro="" textlink="">
      <xdr:nvSpPr>
        <xdr:cNvPr id="3191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19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19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130</xdr:row>
      <xdr:rowOff>9525</xdr:rowOff>
    </xdr:from>
    <xdr:to>
      <xdr:col>9</xdr:col>
      <xdr:colOff>381000</xdr:colOff>
      <xdr:row>130</xdr:row>
      <xdr:rowOff>9525</xdr:rowOff>
    </xdr:to>
    <xdr:sp macro="" textlink="">
      <xdr:nvSpPr>
        <xdr:cNvPr id="3194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19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19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19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133</xdr:row>
      <xdr:rowOff>9525</xdr:rowOff>
    </xdr:from>
    <xdr:to>
      <xdr:col>9</xdr:col>
      <xdr:colOff>285750</xdr:colOff>
      <xdr:row>133</xdr:row>
      <xdr:rowOff>9525</xdr:rowOff>
    </xdr:to>
    <xdr:sp macro="" textlink="">
      <xdr:nvSpPr>
        <xdr:cNvPr id="3198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133</xdr:row>
      <xdr:rowOff>9525</xdr:rowOff>
    </xdr:from>
    <xdr:to>
      <xdr:col>9</xdr:col>
      <xdr:colOff>1285875</xdr:colOff>
      <xdr:row>133</xdr:row>
      <xdr:rowOff>9525</xdr:rowOff>
    </xdr:to>
    <xdr:sp macro="" textlink="">
      <xdr:nvSpPr>
        <xdr:cNvPr id="3199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0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0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0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0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20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0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0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0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20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0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1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21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1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1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1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1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21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1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1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1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2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22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2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2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2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2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2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2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228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2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3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3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23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3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3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23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3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3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3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3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24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4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4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4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4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24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4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4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4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24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5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5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25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5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5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5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25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5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5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5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26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6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6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6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6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26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6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6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6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26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27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7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27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7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27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7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276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27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7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7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28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28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8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28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28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8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8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28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28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9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29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9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29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9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29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29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9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29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29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30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0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30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30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0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0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0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30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30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0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31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1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312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31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1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1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31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31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1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31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32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2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2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32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32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2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2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32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32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2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33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3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332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33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3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3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33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33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3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33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34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4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4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4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34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34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4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34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4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349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5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35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35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35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35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35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130</xdr:row>
      <xdr:rowOff>9525</xdr:rowOff>
    </xdr:from>
    <xdr:to>
      <xdr:col>9</xdr:col>
      <xdr:colOff>361950</xdr:colOff>
      <xdr:row>130</xdr:row>
      <xdr:rowOff>9525</xdr:rowOff>
    </xdr:to>
    <xdr:sp macro="" textlink="">
      <xdr:nvSpPr>
        <xdr:cNvPr id="3356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357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35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35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130</xdr:row>
      <xdr:rowOff>9525</xdr:rowOff>
    </xdr:from>
    <xdr:to>
      <xdr:col>9</xdr:col>
      <xdr:colOff>381000</xdr:colOff>
      <xdr:row>130</xdr:row>
      <xdr:rowOff>9525</xdr:rowOff>
    </xdr:to>
    <xdr:sp macro="" textlink="">
      <xdr:nvSpPr>
        <xdr:cNvPr id="3360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361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36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130</xdr:row>
      <xdr:rowOff>9525</xdr:rowOff>
    </xdr:from>
    <xdr:to>
      <xdr:col>9</xdr:col>
      <xdr:colOff>381000</xdr:colOff>
      <xdr:row>130</xdr:row>
      <xdr:rowOff>9525</xdr:rowOff>
    </xdr:to>
    <xdr:sp macro="" textlink="">
      <xdr:nvSpPr>
        <xdr:cNvPr id="3363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36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36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366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36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130</xdr:row>
      <xdr:rowOff>9525</xdr:rowOff>
    </xdr:from>
    <xdr:to>
      <xdr:col>9</xdr:col>
      <xdr:colOff>361950</xdr:colOff>
      <xdr:row>130</xdr:row>
      <xdr:rowOff>9525</xdr:rowOff>
    </xdr:to>
    <xdr:sp macro="" textlink="">
      <xdr:nvSpPr>
        <xdr:cNvPr id="3368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369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37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37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130</xdr:row>
      <xdr:rowOff>9525</xdr:rowOff>
    </xdr:from>
    <xdr:to>
      <xdr:col>9</xdr:col>
      <xdr:colOff>381000</xdr:colOff>
      <xdr:row>130</xdr:row>
      <xdr:rowOff>9525</xdr:rowOff>
    </xdr:to>
    <xdr:sp macro="" textlink="">
      <xdr:nvSpPr>
        <xdr:cNvPr id="3372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37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37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130</xdr:row>
      <xdr:rowOff>9525</xdr:rowOff>
    </xdr:from>
    <xdr:to>
      <xdr:col>9</xdr:col>
      <xdr:colOff>381000</xdr:colOff>
      <xdr:row>130</xdr:row>
      <xdr:rowOff>9525</xdr:rowOff>
    </xdr:to>
    <xdr:sp macro="" textlink="">
      <xdr:nvSpPr>
        <xdr:cNvPr id="3375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376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37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37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133</xdr:row>
      <xdr:rowOff>9525</xdr:rowOff>
    </xdr:from>
    <xdr:to>
      <xdr:col>9</xdr:col>
      <xdr:colOff>285750</xdr:colOff>
      <xdr:row>133</xdr:row>
      <xdr:rowOff>9525</xdr:rowOff>
    </xdr:to>
    <xdr:sp macro="" textlink="">
      <xdr:nvSpPr>
        <xdr:cNvPr id="3379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133</xdr:row>
      <xdr:rowOff>9525</xdr:rowOff>
    </xdr:from>
    <xdr:to>
      <xdr:col>9</xdr:col>
      <xdr:colOff>1285875</xdr:colOff>
      <xdr:row>133</xdr:row>
      <xdr:rowOff>9525</xdr:rowOff>
    </xdr:to>
    <xdr:sp macro="" textlink="">
      <xdr:nvSpPr>
        <xdr:cNvPr id="3380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38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8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38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8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38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38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8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8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38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39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9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39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39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9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9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9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39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39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39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0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0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40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40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0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40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0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40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0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409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41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1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1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41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41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1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41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41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1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1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2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42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42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2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42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2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426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42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2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2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43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43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3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43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43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3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3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43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43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3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4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44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44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4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4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4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44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44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4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4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45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457200</xdr:colOff>
      <xdr:row>129</xdr:row>
      <xdr:rowOff>9525</xdr:rowOff>
    </xdr:to>
    <xdr:sp macro="" textlink="">
      <xdr:nvSpPr>
        <xdr:cNvPr id="345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5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45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5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45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5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457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45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5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6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46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46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6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46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46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6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6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6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46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47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7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47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7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47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7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476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47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7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7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48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48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8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48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48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8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8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48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48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9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49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9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49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49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9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9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49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49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49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50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50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50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50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50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50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50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50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50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50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51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51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51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51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51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51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51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51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51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51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52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52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52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52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52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129</xdr:row>
      <xdr:rowOff>9525</xdr:rowOff>
    </xdr:from>
    <xdr:to>
      <xdr:col>9</xdr:col>
      <xdr:colOff>381000</xdr:colOff>
      <xdr:row>129</xdr:row>
      <xdr:rowOff>9525</xdr:rowOff>
    </xdr:to>
    <xdr:sp macro="" textlink="">
      <xdr:nvSpPr>
        <xdr:cNvPr id="352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52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52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52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52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129</xdr:row>
      <xdr:rowOff>9525</xdr:rowOff>
    </xdr:from>
    <xdr:to>
      <xdr:col>9</xdr:col>
      <xdr:colOff>361950</xdr:colOff>
      <xdr:row>129</xdr:row>
      <xdr:rowOff>9525</xdr:rowOff>
    </xdr:to>
    <xdr:sp macro="" textlink="">
      <xdr:nvSpPr>
        <xdr:cNvPr id="3530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129</xdr:row>
      <xdr:rowOff>9525</xdr:rowOff>
    </xdr:from>
    <xdr:to>
      <xdr:col>9</xdr:col>
      <xdr:colOff>400050</xdr:colOff>
      <xdr:row>129</xdr:row>
      <xdr:rowOff>9525</xdr:rowOff>
    </xdr:to>
    <xdr:sp macro="" textlink="">
      <xdr:nvSpPr>
        <xdr:cNvPr id="353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129</xdr:row>
      <xdr:rowOff>9525</xdr:rowOff>
    </xdr:from>
    <xdr:to>
      <xdr:col>9</xdr:col>
      <xdr:colOff>447675</xdr:colOff>
      <xdr:row>129</xdr:row>
      <xdr:rowOff>9525</xdr:rowOff>
    </xdr:to>
    <xdr:sp macro="" textlink="">
      <xdr:nvSpPr>
        <xdr:cNvPr id="353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53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53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53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53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130</xdr:row>
      <xdr:rowOff>9525</xdr:rowOff>
    </xdr:from>
    <xdr:to>
      <xdr:col>9</xdr:col>
      <xdr:colOff>361950</xdr:colOff>
      <xdr:row>130</xdr:row>
      <xdr:rowOff>9525</xdr:rowOff>
    </xdr:to>
    <xdr:sp macro="" textlink="">
      <xdr:nvSpPr>
        <xdr:cNvPr id="3537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538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53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54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130</xdr:row>
      <xdr:rowOff>9525</xdr:rowOff>
    </xdr:from>
    <xdr:to>
      <xdr:col>9</xdr:col>
      <xdr:colOff>381000</xdr:colOff>
      <xdr:row>130</xdr:row>
      <xdr:rowOff>9525</xdr:rowOff>
    </xdr:to>
    <xdr:sp macro="" textlink="">
      <xdr:nvSpPr>
        <xdr:cNvPr id="3541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54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54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130</xdr:row>
      <xdr:rowOff>9525</xdr:rowOff>
    </xdr:from>
    <xdr:to>
      <xdr:col>9</xdr:col>
      <xdr:colOff>381000</xdr:colOff>
      <xdr:row>130</xdr:row>
      <xdr:rowOff>9525</xdr:rowOff>
    </xdr:to>
    <xdr:sp macro="" textlink="">
      <xdr:nvSpPr>
        <xdr:cNvPr id="3544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54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54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547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54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1038225</xdr:colOff>
      <xdr:row>130</xdr:row>
      <xdr:rowOff>9525</xdr:rowOff>
    </xdr:from>
    <xdr:to>
      <xdr:col>9</xdr:col>
      <xdr:colOff>361950</xdr:colOff>
      <xdr:row>130</xdr:row>
      <xdr:rowOff>9525</xdr:rowOff>
    </xdr:to>
    <xdr:sp macro="" textlink="">
      <xdr:nvSpPr>
        <xdr:cNvPr id="3549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550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55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55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130</xdr:row>
      <xdr:rowOff>9525</xdr:rowOff>
    </xdr:from>
    <xdr:to>
      <xdr:col>9</xdr:col>
      <xdr:colOff>381000</xdr:colOff>
      <xdr:row>130</xdr:row>
      <xdr:rowOff>9525</xdr:rowOff>
    </xdr:to>
    <xdr:sp macro="" textlink="">
      <xdr:nvSpPr>
        <xdr:cNvPr id="3553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55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55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1104900</xdr:colOff>
      <xdr:row>130</xdr:row>
      <xdr:rowOff>9525</xdr:rowOff>
    </xdr:from>
    <xdr:to>
      <xdr:col>9</xdr:col>
      <xdr:colOff>381000</xdr:colOff>
      <xdr:row>130</xdr:row>
      <xdr:rowOff>9525</xdr:rowOff>
    </xdr:to>
    <xdr:sp macro="" textlink="">
      <xdr:nvSpPr>
        <xdr:cNvPr id="3556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1076325</xdr:colOff>
      <xdr:row>130</xdr:row>
      <xdr:rowOff>9525</xdr:rowOff>
    </xdr:from>
    <xdr:to>
      <xdr:col>9</xdr:col>
      <xdr:colOff>447675</xdr:colOff>
      <xdr:row>130</xdr:row>
      <xdr:rowOff>9525</xdr:rowOff>
    </xdr:to>
    <xdr:sp macro="" textlink="">
      <xdr:nvSpPr>
        <xdr:cNvPr id="3557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55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1057275</xdr:colOff>
      <xdr:row>130</xdr:row>
      <xdr:rowOff>9525</xdr:rowOff>
    </xdr:from>
    <xdr:to>
      <xdr:col>9</xdr:col>
      <xdr:colOff>400050</xdr:colOff>
      <xdr:row>130</xdr:row>
      <xdr:rowOff>9525</xdr:rowOff>
    </xdr:to>
    <xdr:sp macro="" textlink="">
      <xdr:nvSpPr>
        <xdr:cNvPr id="355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133</xdr:row>
      <xdr:rowOff>9525</xdr:rowOff>
    </xdr:from>
    <xdr:to>
      <xdr:col>9</xdr:col>
      <xdr:colOff>285750</xdr:colOff>
      <xdr:row>133</xdr:row>
      <xdr:rowOff>9525</xdr:rowOff>
    </xdr:to>
    <xdr:sp macro="" textlink="">
      <xdr:nvSpPr>
        <xdr:cNvPr id="3560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133</xdr:row>
      <xdr:rowOff>9525</xdr:rowOff>
    </xdr:from>
    <xdr:to>
      <xdr:col>9</xdr:col>
      <xdr:colOff>1285875</xdr:colOff>
      <xdr:row>133</xdr:row>
      <xdr:rowOff>9525</xdr:rowOff>
    </xdr:to>
    <xdr:sp macro="" textlink="">
      <xdr:nvSpPr>
        <xdr:cNvPr id="3561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56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6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56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6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56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56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6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6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57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57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7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57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57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7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7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7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57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57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8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8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8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58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58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8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58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8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58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8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590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59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9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9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59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59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9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59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59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59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0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0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0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60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0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60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0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607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60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0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1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1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61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1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1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61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1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1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1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61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2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2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2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62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2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2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2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2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62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2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3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3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63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3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3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3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3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3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638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3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4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4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4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4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4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4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4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4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4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4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5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5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5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5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5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5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5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657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5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5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6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6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6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6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6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6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6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6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6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6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7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7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7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7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674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7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7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7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7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7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8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8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8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8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8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8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8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8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8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8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9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9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9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9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694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9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9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69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69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69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0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70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70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0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0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0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70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70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0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70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1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711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1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71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71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71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71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71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130</xdr:row>
      <xdr:rowOff>9525</xdr:rowOff>
    </xdr:from>
    <xdr:to>
      <xdr:col>10</xdr:col>
      <xdr:colOff>361950</xdr:colOff>
      <xdr:row>130</xdr:row>
      <xdr:rowOff>9525</xdr:rowOff>
    </xdr:to>
    <xdr:sp macro="" textlink="">
      <xdr:nvSpPr>
        <xdr:cNvPr id="3718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719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72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721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3722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723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724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3725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72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72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728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72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130</xdr:row>
      <xdr:rowOff>9525</xdr:rowOff>
    </xdr:from>
    <xdr:to>
      <xdr:col>10</xdr:col>
      <xdr:colOff>361950</xdr:colOff>
      <xdr:row>130</xdr:row>
      <xdr:rowOff>9525</xdr:rowOff>
    </xdr:to>
    <xdr:sp macro="" textlink="">
      <xdr:nvSpPr>
        <xdr:cNvPr id="3730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731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732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733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3734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735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736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3737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738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73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74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4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4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4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4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745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4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4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4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74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5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5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75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5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5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5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5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75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5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5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6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6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76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6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6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6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6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6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6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769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7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7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7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77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7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7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77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7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7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7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8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78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8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8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8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8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78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8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8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8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79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9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9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79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9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9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9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79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79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79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0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80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80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0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0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0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80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80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0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0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81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81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1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1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1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1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1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817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1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1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2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82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2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2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82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2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2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2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2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82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3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3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3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3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3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3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83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3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3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3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84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4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4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84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4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4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4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4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84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4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5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5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5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853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5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5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5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85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5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5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86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6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6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6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86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6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6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6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86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6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7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7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7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873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7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7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7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87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7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7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88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8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8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8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8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88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8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8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8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8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890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89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89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893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894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895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896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130</xdr:row>
      <xdr:rowOff>9525</xdr:rowOff>
    </xdr:from>
    <xdr:to>
      <xdr:col>10</xdr:col>
      <xdr:colOff>361950</xdr:colOff>
      <xdr:row>130</xdr:row>
      <xdr:rowOff>9525</xdr:rowOff>
    </xdr:to>
    <xdr:sp macro="" textlink="">
      <xdr:nvSpPr>
        <xdr:cNvPr id="3897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898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89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90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3901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902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903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3904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905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906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907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90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130</xdr:row>
      <xdr:rowOff>9525</xdr:rowOff>
    </xdr:from>
    <xdr:to>
      <xdr:col>10</xdr:col>
      <xdr:colOff>361950</xdr:colOff>
      <xdr:row>130</xdr:row>
      <xdr:rowOff>9525</xdr:rowOff>
    </xdr:to>
    <xdr:sp macro="" textlink="">
      <xdr:nvSpPr>
        <xdr:cNvPr id="3909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910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911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912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3913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91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91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3916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3917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91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391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2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2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2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2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924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2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2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2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92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2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3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93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3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3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3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3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93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3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3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3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4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94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4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4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4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4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4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4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948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4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5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5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95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5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5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95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5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5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5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5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96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6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6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6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6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965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6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6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6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96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7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7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97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7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7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7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97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7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7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7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98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8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8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8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8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98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8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8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8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398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399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9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99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9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99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9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399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399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9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399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00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0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0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00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0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0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0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0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00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0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1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1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1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1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1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015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1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1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1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01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2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2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02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2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2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2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2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02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2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2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3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3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032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3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3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3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03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3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3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03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4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4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4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04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4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4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4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04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4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4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5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5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052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5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5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5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05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5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5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05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6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6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6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6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06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6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6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6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6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069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07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07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072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073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07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07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130</xdr:row>
      <xdr:rowOff>9525</xdr:rowOff>
    </xdr:from>
    <xdr:to>
      <xdr:col>10</xdr:col>
      <xdr:colOff>361950</xdr:colOff>
      <xdr:row>130</xdr:row>
      <xdr:rowOff>9525</xdr:rowOff>
    </xdr:to>
    <xdr:sp macro="" textlink="">
      <xdr:nvSpPr>
        <xdr:cNvPr id="4076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077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07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07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4080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081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082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4083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08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08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08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08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130</xdr:row>
      <xdr:rowOff>9525</xdr:rowOff>
    </xdr:from>
    <xdr:to>
      <xdr:col>10</xdr:col>
      <xdr:colOff>361950</xdr:colOff>
      <xdr:row>130</xdr:row>
      <xdr:rowOff>9525</xdr:rowOff>
    </xdr:to>
    <xdr:sp macro="" textlink="">
      <xdr:nvSpPr>
        <xdr:cNvPr id="4088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089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09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091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4092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093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094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4095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09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09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09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0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0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0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10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0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0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0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10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0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0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11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1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1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1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1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11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1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1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1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1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12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2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2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2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2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2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2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127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2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2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3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13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3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3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13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3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3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3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3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13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4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4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4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4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14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4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4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4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14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4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5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15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5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5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5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15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5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5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5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15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6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6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6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6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16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6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6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6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16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16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7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17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7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17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7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17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17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7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7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17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18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8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18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18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8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8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18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18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8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19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9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19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9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19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19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9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19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19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19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0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20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20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0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0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0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20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20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0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20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1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211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21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1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1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21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21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1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21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21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2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2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22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22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2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2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22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22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2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22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3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231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23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3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3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23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23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3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23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23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4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4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4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24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24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4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24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4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248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4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25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251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25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25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25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130</xdr:row>
      <xdr:rowOff>9525</xdr:rowOff>
    </xdr:from>
    <xdr:to>
      <xdr:col>10</xdr:col>
      <xdr:colOff>361950</xdr:colOff>
      <xdr:row>130</xdr:row>
      <xdr:rowOff>9525</xdr:rowOff>
    </xdr:to>
    <xdr:sp macro="" textlink="">
      <xdr:nvSpPr>
        <xdr:cNvPr id="4255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256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25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25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4259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260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26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4262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26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26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26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26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130</xdr:row>
      <xdr:rowOff>9525</xdr:rowOff>
    </xdr:from>
    <xdr:to>
      <xdr:col>10</xdr:col>
      <xdr:colOff>361950</xdr:colOff>
      <xdr:row>130</xdr:row>
      <xdr:rowOff>9525</xdr:rowOff>
    </xdr:to>
    <xdr:sp macro="" textlink="">
      <xdr:nvSpPr>
        <xdr:cNvPr id="4267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268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26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27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4271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27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27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4274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27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27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27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133</xdr:row>
      <xdr:rowOff>9525</xdr:rowOff>
    </xdr:from>
    <xdr:to>
      <xdr:col>10</xdr:col>
      <xdr:colOff>285750</xdr:colOff>
      <xdr:row>133</xdr:row>
      <xdr:rowOff>9525</xdr:rowOff>
    </xdr:to>
    <xdr:sp macro="" textlink="">
      <xdr:nvSpPr>
        <xdr:cNvPr id="4278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133</xdr:row>
      <xdr:rowOff>9525</xdr:rowOff>
    </xdr:from>
    <xdr:to>
      <xdr:col>10</xdr:col>
      <xdr:colOff>1285875</xdr:colOff>
      <xdr:row>133</xdr:row>
      <xdr:rowOff>9525</xdr:rowOff>
    </xdr:to>
    <xdr:sp macro="" textlink="">
      <xdr:nvSpPr>
        <xdr:cNvPr id="4279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28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8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28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8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28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28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8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28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28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9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29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29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9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9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9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29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29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9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29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0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0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30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0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30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0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30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0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308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30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1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1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1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31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1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1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31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1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1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1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2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32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2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32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2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32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32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2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2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2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33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3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3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33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3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3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3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33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3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3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4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34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4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4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4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4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34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4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4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4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35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5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35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5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35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5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356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35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5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5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6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36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6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6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36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6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6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6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6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36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7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37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7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37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7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37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37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7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7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7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38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8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8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38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8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8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8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38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8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39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9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392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39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9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9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9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39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39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39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40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0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0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40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40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0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0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40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40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0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41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1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412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41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1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1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41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41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1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41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42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2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2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2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42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42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2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42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2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429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3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43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43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43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43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43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130</xdr:row>
      <xdr:rowOff>9525</xdr:rowOff>
    </xdr:from>
    <xdr:to>
      <xdr:col>10</xdr:col>
      <xdr:colOff>361950</xdr:colOff>
      <xdr:row>130</xdr:row>
      <xdr:rowOff>9525</xdr:rowOff>
    </xdr:to>
    <xdr:sp macro="" textlink="">
      <xdr:nvSpPr>
        <xdr:cNvPr id="4436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437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43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43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4440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441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44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4443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44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44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446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44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130</xdr:row>
      <xdr:rowOff>9525</xdr:rowOff>
    </xdr:from>
    <xdr:to>
      <xdr:col>10</xdr:col>
      <xdr:colOff>361950</xdr:colOff>
      <xdr:row>130</xdr:row>
      <xdr:rowOff>9525</xdr:rowOff>
    </xdr:to>
    <xdr:sp macro="" textlink="">
      <xdr:nvSpPr>
        <xdr:cNvPr id="4448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449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45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45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4452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45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45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4455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456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45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45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133</xdr:row>
      <xdr:rowOff>9525</xdr:rowOff>
    </xdr:from>
    <xdr:to>
      <xdr:col>10</xdr:col>
      <xdr:colOff>285750</xdr:colOff>
      <xdr:row>133</xdr:row>
      <xdr:rowOff>9525</xdr:rowOff>
    </xdr:to>
    <xdr:sp macro="" textlink="">
      <xdr:nvSpPr>
        <xdr:cNvPr id="4459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133</xdr:row>
      <xdr:rowOff>9525</xdr:rowOff>
    </xdr:from>
    <xdr:to>
      <xdr:col>10</xdr:col>
      <xdr:colOff>1285875</xdr:colOff>
      <xdr:row>133</xdr:row>
      <xdr:rowOff>9525</xdr:rowOff>
    </xdr:to>
    <xdr:sp macro="" textlink="">
      <xdr:nvSpPr>
        <xdr:cNvPr id="4460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46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6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46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6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46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46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6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6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46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47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7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47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47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7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7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7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47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47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7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8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8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48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48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8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48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48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8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489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49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9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9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49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49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9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49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49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9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49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0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0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50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0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50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0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506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50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0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0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1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51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1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1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51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1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1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1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51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1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2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2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52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2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2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2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2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52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2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2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3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457200</xdr:colOff>
      <xdr:row>129</xdr:row>
      <xdr:rowOff>9525</xdr:rowOff>
    </xdr:to>
    <xdr:sp macro="" textlink="">
      <xdr:nvSpPr>
        <xdr:cNvPr id="453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3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3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3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3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537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3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3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4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4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4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4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4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4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4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4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4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4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5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5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5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5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5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5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556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5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5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5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6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6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6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6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6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6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6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6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6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6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7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7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7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57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7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7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7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7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7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7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8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8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8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8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8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8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8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8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8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9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9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9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59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9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9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9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59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59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59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60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60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60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60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60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129</xdr:row>
      <xdr:rowOff>9525</xdr:rowOff>
    </xdr:from>
    <xdr:to>
      <xdr:col>10</xdr:col>
      <xdr:colOff>381000</xdr:colOff>
      <xdr:row>129</xdr:row>
      <xdr:rowOff>9525</xdr:rowOff>
    </xdr:to>
    <xdr:sp macro="" textlink="">
      <xdr:nvSpPr>
        <xdr:cNvPr id="460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60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60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60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60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129</xdr:row>
      <xdr:rowOff>9525</xdr:rowOff>
    </xdr:from>
    <xdr:to>
      <xdr:col>10</xdr:col>
      <xdr:colOff>361950</xdr:colOff>
      <xdr:row>129</xdr:row>
      <xdr:rowOff>9525</xdr:rowOff>
    </xdr:to>
    <xdr:sp macro="" textlink="">
      <xdr:nvSpPr>
        <xdr:cNvPr id="4610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129</xdr:row>
      <xdr:rowOff>9525</xdr:rowOff>
    </xdr:from>
    <xdr:to>
      <xdr:col>10</xdr:col>
      <xdr:colOff>400050</xdr:colOff>
      <xdr:row>129</xdr:row>
      <xdr:rowOff>9525</xdr:rowOff>
    </xdr:to>
    <xdr:sp macro="" textlink="">
      <xdr:nvSpPr>
        <xdr:cNvPr id="461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129</xdr:row>
      <xdr:rowOff>9525</xdr:rowOff>
    </xdr:from>
    <xdr:to>
      <xdr:col>10</xdr:col>
      <xdr:colOff>447675</xdr:colOff>
      <xdr:row>129</xdr:row>
      <xdr:rowOff>9525</xdr:rowOff>
    </xdr:to>
    <xdr:sp macro="" textlink="">
      <xdr:nvSpPr>
        <xdr:cNvPr id="461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61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61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61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61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130</xdr:row>
      <xdr:rowOff>9525</xdr:rowOff>
    </xdr:from>
    <xdr:to>
      <xdr:col>10</xdr:col>
      <xdr:colOff>361950</xdr:colOff>
      <xdr:row>130</xdr:row>
      <xdr:rowOff>9525</xdr:rowOff>
    </xdr:to>
    <xdr:sp macro="" textlink="">
      <xdr:nvSpPr>
        <xdr:cNvPr id="4617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618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61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62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4621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62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62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4624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62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62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627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62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1038225</xdr:colOff>
      <xdr:row>130</xdr:row>
      <xdr:rowOff>9525</xdr:rowOff>
    </xdr:from>
    <xdr:to>
      <xdr:col>10</xdr:col>
      <xdr:colOff>361950</xdr:colOff>
      <xdr:row>130</xdr:row>
      <xdr:rowOff>9525</xdr:rowOff>
    </xdr:to>
    <xdr:sp macro="" textlink="">
      <xdr:nvSpPr>
        <xdr:cNvPr id="4629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630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63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63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4633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63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63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1104900</xdr:colOff>
      <xdr:row>130</xdr:row>
      <xdr:rowOff>9525</xdr:rowOff>
    </xdr:from>
    <xdr:to>
      <xdr:col>10</xdr:col>
      <xdr:colOff>381000</xdr:colOff>
      <xdr:row>130</xdr:row>
      <xdr:rowOff>9525</xdr:rowOff>
    </xdr:to>
    <xdr:sp macro="" textlink="">
      <xdr:nvSpPr>
        <xdr:cNvPr id="4636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1076325</xdr:colOff>
      <xdr:row>130</xdr:row>
      <xdr:rowOff>9525</xdr:rowOff>
    </xdr:from>
    <xdr:to>
      <xdr:col>10</xdr:col>
      <xdr:colOff>447675</xdr:colOff>
      <xdr:row>130</xdr:row>
      <xdr:rowOff>9525</xdr:rowOff>
    </xdr:to>
    <xdr:sp macro="" textlink="">
      <xdr:nvSpPr>
        <xdr:cNvPr id="4637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63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130</xdr:row>
      <xdr:rowOff>9525</xdr:rowOff>
    </xdr:from>
    <xdr:to>
      <xdr:col>10</xdr:col>
      <xdr:colOff>400050</xdr:colOff>
      <xdr:row>130</xdr:row>
      <xdr:rowOff>9525</xdr:rowOff>
    </xdr:to>
    <xdr:sp macro="" textlink="">
      <xdr:nvSpPr>
        <xdr:cNvPr id="463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133</xdr:row>
      <xdr:rowOff>9525</xdr:rowOff>
    </xdr:from>
    <xdr:to>
      <xdr:col>10</xdr:col>
      <xdr:colOff>285750</xdr:colOff>
      <xdr:row>133</xdr:row>
      <xdr:rowOff>9525</xdr:rowOff>
    </xdr:to>
    <xdr:sp macro="" textlink="">
      <xdr:nvSpPr>
        <xdr:cNvPr id="4640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133</xdr:row>
      <xdr:rowOff>9525</xdr:rowOff>
    </xdr:from>
    <xdr:to>
      <xdr:col>10</xdr:col>
      <xdr:colOff>1285875</xdr:colOff>
      <xdr:row>133</xdr:row>
      <xdr:rowOff>9525</xdr:rowOff>
    </xdr:to>
    <xdr:sp macro="" textlink="">
      <xdr:nvSpPr>
        <xdr:cNvPr id="4641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4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4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4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4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464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4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4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4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65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5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5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65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5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5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5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5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65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5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6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6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6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66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6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6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6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6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6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6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4670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7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7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7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67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7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7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67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7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7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8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8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68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8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8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8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8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4687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8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8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9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69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9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9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69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9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9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69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69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69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0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0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70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70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0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0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0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70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70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0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1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71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71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1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1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1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1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1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4718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1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2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2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72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2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2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72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2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2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2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2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73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3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3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3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3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3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3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4737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3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3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4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74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4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4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74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4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4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4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4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74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5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5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5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5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4754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5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5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5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75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5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6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76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6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6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6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76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6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6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6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76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7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7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7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7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4774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7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7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7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77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7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8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78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8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8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8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8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78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8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8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8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9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4791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79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79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79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79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79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79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130</xdr:row>
      <xdr:rowOff>9525</xdr:rowOff>
    </xdr:from>
    <xdr:to>
      <xdr:col>11</xdr:col>
      <xdr:colOff>361950</xdr:colOff>
      <xdr:row>130</xdr:row>
      <xdr:rowOff>9525</xdr:rowOff>
    </xdr:to>
    <xdr:sp macro="" textlink="">
      <xdr:nvSpPr>
        <xdr:cNvPr id="4798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799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80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801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4802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803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804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4805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80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80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808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80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130</xdr:row>
      <xdr:rowOff>9525</xdr:rowOff>
    </xdr:from>
    <xdr:to>
      <xdr:col>11</xdr:col>
      <xdr:colOff>361950</xdr:colOff>
      <xdr:row>130</xdr:row>
      <xdr:rowOff>9525</xdr:rowOff>
    </xdr:to>
    <xdr:sp macro="" textlink="">
      <xdr:nvSpPr>
        <xdr:cNvPr id="4810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811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812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813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4814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815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816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4817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818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81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82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2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2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2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2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4825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2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2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2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82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3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3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83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3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3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3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3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83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3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3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4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4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84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4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4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4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4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4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4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4849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5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5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5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85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5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5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85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5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5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5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6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86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6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6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6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6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486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6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6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6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87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7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7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87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7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7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7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87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7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7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8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88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8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8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8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8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88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8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8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8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89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489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9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89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9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89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9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4897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89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89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0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90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0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0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90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0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0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0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0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90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1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1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1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1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1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1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491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1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1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1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92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2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2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92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2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2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2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2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92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2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3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3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3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4933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3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3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3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93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3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3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94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4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4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4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94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4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4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4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94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4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5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5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5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4953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5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5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5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95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5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5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96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6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6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6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6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496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6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6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6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6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4970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497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497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973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974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975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976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130</xdr:row>
      <xdr:rowOff>9525</xdr:rowOff>
    </xdr:from>
    <xdr:to>
      <xdr:col>11</xdr:col>
      <xdr:colOff>361950</xdr:colOff>
      <xdr:row>130</xdr:row>
      <xdr:rowOff>9525</xdr:rowOff>
    </xdr:to>
    <xdr:sp macro="" textlink="">
      <xdr:nvSpPr>
        <xdr:cNvPr id="4977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978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97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98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4981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982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983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4984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985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986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987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98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130</xdr:row>
      <xdr:rowOff>9525</xdr:rowOff>
    </xdr:from>
    <xdr:to>
      <xdr:col>11</xdr:col>
      <xdr:colOff>361950</xdr:colOff>
      <xdr:row>130</xdr:row>
      <xdr:rowOff>9525</xdr:rowOff>
    </xdr:to>
    <xdr:sp macro="" textlink="">
      <xdr:nvSpPr>
        <xdr:cNvPr id="4989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990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991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992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4993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99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99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4996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4997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99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499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0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0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0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0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004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0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0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0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00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0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1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01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1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1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1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1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01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1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1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1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2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02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2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2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2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2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2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2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028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2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3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3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03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3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3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03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3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3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3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3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04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4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4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4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4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045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4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4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4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04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5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5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05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5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5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5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05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5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5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5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06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6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6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6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6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06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6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6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6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06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07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7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07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7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07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7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07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07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7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7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08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08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8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08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08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8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8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8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08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08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9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09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9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09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9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095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09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9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09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09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10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0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10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10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0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0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0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10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10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0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11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1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112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11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1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1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11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11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1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11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12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2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2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12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12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2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2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12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12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2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13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3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132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13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3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3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13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13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3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13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14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4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4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4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14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14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4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14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4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149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5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15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152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153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15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15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130</xdr:row>
      <xdr:rowOff>9525</xdr:rowOff>
    </xdr:from>
    <xdr:to>
      <xdr:col>11</xdr:col>
      <xdr:colOff>361950</xdr:colOff>
      <xdr:row>130</xdr:row>
      <xdr:rowOff>9525</xdr:rowOff>
    </xdr:to>
    <xdr:sp macro="" textlink="">
      <xdr:nvSpPr>
        <xdr:cNvPr id="5156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157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15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15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5160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161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162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5163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16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16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16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16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130</xdr:row>
      <xdr:rowOff>9525</xdr:rowOff>
    </xdr:from>
    <xdr:to>
      <xdr:col>11</xdr:col>
      <xdr:colOff>361950</xdr:colOff>
      <xdr:row>130</xdr:row>
      <xdr:rowOff>9525</xdr:rowOff>
    </xdr:to>
    <xdr:sp macro="" textlink="">
      <xdr:nvSpPr>
        <xdr:cNvPr id="5168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169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17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171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5172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173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174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5175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17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17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17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17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8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18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8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18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18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8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18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18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8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19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19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9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9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9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19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19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9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9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19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0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20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0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20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0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20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0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207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20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0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1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1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21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1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1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21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1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1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1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1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22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2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22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2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22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22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2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2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2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22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3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3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23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3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3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3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23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3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3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3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24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4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4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4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4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24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4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4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4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24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5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25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5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25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5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25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25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5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5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5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26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6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6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26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6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6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6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6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26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6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27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7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27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7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27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27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7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7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7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27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8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8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28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8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8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8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8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28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8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28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9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291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29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9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9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9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29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29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29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29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0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0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30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30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0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0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30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30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0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30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1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311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31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1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1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31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31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1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31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31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2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2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2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32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32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2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32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2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328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2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33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331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33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33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33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130</xdr:row>
      <xdr:rowOff>9525</xdr:rowOff>
    </xdr:from>
    <xdr:to>
      <xdr:col>11</xdr:col>
      <xdr:colOff>361950</xdr:colOff>
      <xdr:row>130</xdr:row>
      <xdr:rowOff>9525</xdr:rowOff>
    </xdr:to>
    <xdr:sp macro="" textlink="">
      <xdr:nvSpPr>
        <xdr:cNvPr id="5335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336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33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33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5339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340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34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5342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34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34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34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34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130</xdr:row>
      <xdr:rowOff>9525</xdr:rowOff>
    </xdr:from>
    <xdr:to>
      <xdr:col>11</xdr:col>
      <xdr:colOff>361950</xdr:colOff>
      <xdr:row>130</xdr:row>
      <xdr:rowOff>9525</xdr:rowOff>
    </xdr:to>
    <xdr:sp macro="" textlink="">
      <xdr:nvSpPr>
        <xdr:cNvPr id="5347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348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34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35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5351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35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35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5354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35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35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35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133</xdr:row>
      <xdr:rowOff>9525</xdr:rowOff>
    </xdr:from>
    <xdr:to>
      <xdr:col>11</xdr:col>
      <xdr:colOff>285750</xdr:colOff>
      <xdr:row>133</xdr:row>
      <xdr:rowOff>9525</xdr:rowOff>
    </xdr:to>
    <xdr:sp macro="" textlink="">
      <xdr:nvSpPr>
        <xdr:cNvPr id="5358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133</xdr:row>
      <xdr:rowOff>9525</xdr:rowOff>
    </xdr:from>
    <xdr:to>
      <xdr:col>11</xdr:col>
      <xdr:colOff>1285875</xdr:colOff>
      <xdr:row>133</xdr:row>
      <xdr:rowOff>9525</xdr:rowOff>
    </xdr:to>
    <xdr:sp macro="" textlink="">
      <xdr:nvSpPr>
        <xdr:cNvPr id="5359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36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6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36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6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36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36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6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6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36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36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7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37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37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7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7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7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37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37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7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7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8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38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38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8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38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8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38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8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388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38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9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9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39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39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9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39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39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9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9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39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0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40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0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40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0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40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40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0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0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0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41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1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1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41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1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1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1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41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1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1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2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42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2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2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2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2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42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2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2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2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43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3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3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3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3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3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436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3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3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3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4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4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4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4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4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4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4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4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4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4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5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5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5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5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5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45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5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5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5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5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6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6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6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6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6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6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6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6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6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6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7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7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472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7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7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7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7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7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7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7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8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8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8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8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8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8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8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8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8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9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9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492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9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9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9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9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49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49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49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50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0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0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0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50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50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0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50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0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509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1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51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51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51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51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51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130</xdr:row>
      <xdr:rowOff>9525</xdr:rowOff>
    </xdr:from>
    <xdr:to>
      <xdr:col>11</xdr:col>
      <xdr:colOff>361950</xdr:colOff>
      <xdr:row>130</xdr:row>
      <xdr:rowOff>9525</xdr:rowOff>
    </xdr:to>
    <xdr:sp macro="" textlink="">
      <xdr:nvSpPr>
        <xdr:cNvPr id="5516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517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51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51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5520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521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52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5523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52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52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526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52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130</xdr:row>
      <xdr:rowOff>9525</xdr:rowOff>
    </xdr:from>
    <xdr:to>
      <xdr:col>11</xdr:col>
      <xdr:colOff>361950</xdr:colOff>
      <xdr:row>130</xdr:row>
      <xdr:rowOff>9525</xdr:rowOff>
    </xdr:to>
    <xdr:sp macro="" textlink="">
      <xdr:nvSpPr>
        <xdr:cNvPr id="5528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529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53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53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5532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53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53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5535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536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53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53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133</xdr:row>
      <xdr:rowOff>9525</xdr:rowOff>
    </xdr:from>
    <xdr:to>
      <xdr:col>11</xdr:col>
      <xdr:colOff>285750</xdr:colOff>
      <xdr:row>133</xdr:row>
      <xdr:rowOff>9525</xdr:rowOff>
    </xdr:to>
    <xdr:sp macro="" textlink="">
      <xdr:nvSpPr>
        <xdr:cNvPr id="5539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133</xdr:row>
      <xdr:rowOff>9525</xdr:rowOff>
    </xdr:from>
    <xdr:to>
      <xdr:col>11</xdr:col>
      <xdr:colOff>1285875</xdr:colOff>
      <xdr:row>133</xdr:row>
      <xdr:rowOff>9525</xdr:rowOff>
    </xdr:to>
    <xdr:sp macro="" textlink="">
      <xdr:nvSpPr>
        <xdr:cNvPr id="5540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4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4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4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4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54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4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4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4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54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5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5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55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5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5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5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5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55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5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5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6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6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56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6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6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6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6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6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6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569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7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7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7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57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7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7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57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7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7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7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8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58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8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8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8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8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586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8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8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8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59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9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9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59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9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9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9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59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59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59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0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60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60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0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0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0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60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60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0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0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61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457200</xdr:colOff>
      <xdr:row>129</xdr:row>
      <xdr:rowOff>9525</xdr:rowOff>
    </xdr:to>
    <xdr:sp macro="" textlink="">
      <xdr:nvSpPr>
        <xdr:cNvPr id="561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1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1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1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1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1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617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1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1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2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62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2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2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62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2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2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2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2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62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3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3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3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3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3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3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636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3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3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3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64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4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4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64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4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4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4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4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64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4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5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5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5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65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5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5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5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65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5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5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66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6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6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6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66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6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6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6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66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6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7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7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7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67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7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7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7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67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7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7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68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8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8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8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8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129</xdr:row>
      <xdr:rowOff>9525</xdr:rowOff>
    </xdr:from>
    <xdr:to>
      <xdr:col>11</xdr:col>
      <xdr:colOff>381000</xdr:colOff>
      <xdr:row>129</xdr:row>
      <xdr:rowOff>9525</xdr:rowOff>
    </xdr:to>
    <xdr:sp macro="" textlink="">
      <xdr:nvSpPr>
        <xdr:cNvPr id="568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8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8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8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8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129</xdr:row>
      <xdr:rowOff>9525</xdr:rowOff>
    </xdr:from>
    <xdr:to>
      <xdr:col>11</xdr:col>
      <xdr:colOff>361950</xdr:colOff>
      <xdr:row>129</xdr:row>
      <xdr:rowOff>9525</xdr:rowOff>
    </xdr:to>
    <xdr:sp macro="" textlink="">
      <xdr:nvSpPr>
        <xdr:cNvPr id="5690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129</xdr:row>
      <xdr:rowOff>9525</xdr:rowOff>
    </xdr:from>
    <xdr:to>
      <xdr:col>11</xdr:col>
      <xdr:colOff>400050</xdr:colOff>
      <xdr:row>129</xdr:row>
      <xdr:rowOff>9525</xdr:rowOff>
    </xdr:to>
    <xdr:sp macro="" textlink="">
      <xdr:nvSpPr>
        <xdr:cNvPr id="569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129</xdr:row>
      <xdr:rowOff>9525</xdr:rowOff>
    </xdr:from>
    <xdr:to>
      <xdr:col>11</xdr:col>
      <xdr:colOff>447675</xdr:colOff>
      <xdr:row>129</xdr:row>
      <xdr:rowOff>9525</xdr:rowOff>
    </xdr:to>
    <xdr:sp macro="" textlink="">
      <xdr:nvSpPr>
        <xdr:cNvPr id="569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69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69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69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69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130</xdr:row>
      <xdr:rowOff>9525</xdr:rowOff>
    </xdr:from>
    <xdr:to>
      <xdr:col>11</xdr:col>
      <xdr:colOff>361950</xdr:colOff>
      <xdr:row>130</xdr:row>
      <xdr:rowOff>9525</xdr:rowOff>
    </xdr:to>
    <xdr:sp macro="" textlink="">
      <xdr:nvSpPr>
        <xdr:cNvPr id="5697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698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69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70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5701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70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70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5704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70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70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707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70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1038225</xdr:colOff>
      <xdr:row>130</xdr:row>
      <xdr:rowOff>9525</xdr:rowOff>
    </xdr:from>
    <xdr:to>
      <xdr:col>11</xdr:col>
      <xdr:colOff>361950</xdr:colOff>
      <xdr:row>130</xdr:row>
      <xdr:rowOff>9525</xdr:rowOff>
    </xdr:to>
    <xdr:sp macro="" textlink="">
      <xdr:nvSpPr>
        <xdr:cNvPr id="5709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710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71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71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5713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71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71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1104900</xdr:colOff>
      <xdr:row>130</xdr:row>
      <xdr:rowOff>9525</xdr:rowOff>
    </xdr:from>
    <xdr:to>
      <xdr:col>11</xdr:col>
      <xdr:colOff>381000</xdr:colOff>
      <xdr:row>130</xdr:row>
      <xdr:rowOff>9525</xdr:rowOff>
    </xdr:to>
    <xdr:sp macro="" textlink="">
      <xdr:nvSpPr>
        <xdr:cNvPr id="5716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1076325</xdr:colOff>
      <xdr:row>130</xdr:row>
      <xdr:rowOff>9525</xdr:rowOff>
    </xdr:from>
    <xdr:to>
      <xdr:col>11</xdr:col>
      <xdr:colOff>447675</xdr:colOff>
      <xdr:row>130</xdr:row>
      <xdr:rowOff>9525</xdr:rowOff>
    </xdr:to>
    <xdr:sp macro="" textlink="">
      <xdr:nvSpPr>
        <xdr:cNvPr id="5717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71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1057275</xdr:colOff>
      <xdr:row>130</xdr:row>
      <xdr:rowOff>9525</xdr:rowOff>
    </xdr:from>
    <xdr:to>
      <xdr:col>11</xdr:col>
      <xdr:colOff>400050</xdr:colOff>
      <xdr:row>130</xdr:row>
      <xdr:rowOff>9525</xdr:rowOff>
    </xdr:to>
    <xdr:sp macro="" textlink="">
      <xdr:nvSpPr>
        <xdr:cNvPr id="571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133</xdr:row>
      <xdr:rowOff>9525</xdr:rowOff>
    </xdr:from>
    <xdr:to>
      <xdr:col>11</xdr:col>
      <xdr:colOff>285750</xdr:colOff>
      <xdr:row>133</xdr:row>
      <xdr:rowOff>9525</xdr:rowOff>
    </xdr:to>
    <xdr:sp macro="" textlink="">
      <xdr:nvSpPr>
        <xdr:cNvPr id="5720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133</xdr:row>
      <xdr:rowOff>9525</xdr:rowOff>
    </xdr:from>
    <xdr:to>
      <xdr:col>11</xdr:col>
      <xdr:colOff>1285875</xdr:colOff>
      <xdr:row>133</xdr:row>
      <xdr:rowOff>9525</xdr:rowOff>
    </xdr:to>
    <xdr:sp macro="" textlink="">
      <xdr:nvSpPr>
        <xdr:cNvPr id="5721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2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2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2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2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572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2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2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2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73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3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3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73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3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3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3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3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73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3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4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4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4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74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4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4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4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4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4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4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5750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5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5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5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75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5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5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75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5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5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6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6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76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6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6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6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6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5767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6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6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7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77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7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7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77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7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7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7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77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7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8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8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78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8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8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8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8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78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8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8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9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79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79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9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79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9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79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79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5798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79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0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0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80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0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0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80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0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0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0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0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81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1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1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1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1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1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1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5817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1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1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2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82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2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2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82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2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2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2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2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82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3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3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3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3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5834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3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3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3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83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3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4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84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4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4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4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84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4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4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4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84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5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5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5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5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5854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5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5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5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85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5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6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86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6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6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6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6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86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6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6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6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7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5871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87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87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587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587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587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587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130</xdr:row>
      <xdr:rowOff>9525</xdr:rowOff>
    </xdr:from>
    <xdr:to>
      <xdr:col>12</xdr:col>
      <xdr:colOff>361950</xdr:colOff>
      <xdr:row>130</xdr:row>
      <xdr:rowOff>9525</xdr:rowOff>
    </xdr:to>
    <xdr:sp macro="" textlink="">
      <xdr:nvSpPr>
        <xdr:cNvPr id="5878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5879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588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5881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9525</xdr:rowOff>
    </xdr:from>
    <xdr:to>
      <xdr:col>12</xdr:col>
      <xdr:colOff>381000</xdr:colOff>
      <xdr:row>130</xdr:row>
      <xdr:rowOff>9525</xdr:rowOff>
    </xdr:to>
    <xdr:sp macro="" textlink="">
      <xdr:nvSpPr>
        <xdr:cNvPr id="5882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5883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5884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9525</xdr:rowOff>
    </xdr:from>
    <xdr:to>
      <xdr:col>12</xdr:col>
      <xdr:colOff>381000</xdr:colOff>
      <xdr:row>130</xdr:row>
      <xdr:rowOff>9525</xdr:rowOff>
    </xdr:to>
    <xdr:sp macro="" textlink="">
      <xdr:nvSpPr>
        <xdr:cNvPr id="5885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588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588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5888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588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130</xdr:row>
      <xdr:rowOff>9525</xdr:rowOff>
    </xdr:from>
    <xdr:to>
      <xdr:col>12</xdr:col>
      <xdr:colOff>361950</xdr:colOff>
      <xdr:row>130</xdr:row>
      <xdr:rowOff>9525</xdr:rowOff>
    </xdr:to>
    <xdr:sp macro="" textlink="">
      <xdr:nvSpPr>
        <xdr:cNvPr id="5890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5891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5892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5893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9525</xdr:rowOff>
    </xdr:from>
    <xdr:to>
      <xdr:col>12</xdr:col>
      <xdr:colOff>381000</xdr:colOff>
      <xdr:row>130</xdr:row>
      <xdr:rowOff>9525</xdr:rowOff>
    </xdr:to>
    <xdr:sp macro="" textlink="">
      <xdr:nvSpPr>
        <xdr:cNvPr id="5894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5895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5896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9525</xdr:rowOff>
    </xdr:from>
    <xdr:to>
      <xdr:col>12</xdr:col>
      <xdr:colOff>381000</xdr:colOff>
      <xdr:row>130</xdr:row>
      <xdr:rowOff>9525</xdr:rowOff>
    </xdr:to>
    <xdr:sp macro="" textlink="">
      <xdr:nvSpPr>
        <xdr:cNvPr id="5897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5898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589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590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0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0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0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0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5905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0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0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0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90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1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1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91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1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1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1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1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91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1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1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2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2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92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2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2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2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2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2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2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5929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3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3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3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93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3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3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93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3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3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3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4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94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4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4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4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4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594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4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4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4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95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5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5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95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5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5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5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95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5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5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6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96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6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6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6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6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96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6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6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6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97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597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7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97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7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97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7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5977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97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7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8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98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98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8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98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98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8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8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8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598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99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9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99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9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99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9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599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599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9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599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00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00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0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00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00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0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0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0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00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00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1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01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1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013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01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1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1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01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01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1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02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02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2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2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02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02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2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2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02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02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3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03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3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033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03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3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3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03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03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3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04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04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4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4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4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04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04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4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04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4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050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5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05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053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054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055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056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130</xdr:row>
      <xdr:rowOff>9525</xdr:rowOff>
    </xdr:from>
    <xdr:to>
      <xdr:col>12</xdr:col>
      <xdr:colOff>361950</xdr:colOff>
      <xdr:row>130</xdr:row>
      <xdr:rowOff>9525</xdr:rowOff>
    </xdr:to>
    <xdr:sp macro="" textlink="">
      <xdr:nvSpPr>
        <xdr:cNvPr id="6057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058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05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06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9525</xdr:rowOff>
    </xdr:from>
    <xdr:to>
      <xdr:col>12</xdr:col>
      <xdr:colOff>381000</xdr:colOff>
      <xdr:row>130</xdr:row>
      <xdr:rowOff>9525</xdr:rowOff>
    </xdr:to>
    <xdr:sp macro="" textlink="">
      <xdr:nvSpPr>
        <xdr:cNvPr id="6061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062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063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9525</xdr:rowOff>
    </xdr:from>
    <xdr:to>
      <xdr:col>12</xdr:col>
      <xdr:colOff>381000</xdr:colOff>
      <xdr:row>130</xdr:row>
      <xdr:rowOff>9525</xdr:rowOff>
    </xdr:to>
    <xdr:sp macro="" textlink="">
      <xdr:nvSpPr>
        <xdr:cNvPr id="6064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065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066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067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06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130</xdr:row>
      <xdr:rowOff>9525</xdr:rowOff>
    </xdr:from>
    <xdr:to>
      <xdr:col>12</xdr:col>
      <xdr:colOff>361950</xdr:colOff>
      <xdr:row>130</xdr:row>
      <xdr:rowOff>9525</xdr:rowOff>
    </xdr:to>
    <xdr:sp macro="" textlink="">
      <xdr:nvSpPr>
        <xdr:cNvPr id="6069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070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071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072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9525</xdr:rowOff>
    </xdr:from>
    <xdr:to>
      <xdr:col>12</xdr:col>
      <xdr:colOff>381000</xdr:colOff>
      <xdr:row>130</xdr:row>
      <xdr:rowOff>9525</xdr:rowOff>
    </xdr:to>
    <xdr:sp macro="" textlink="">
      <xdr:nvSpPr>
        <xdr:cNvPr id="6073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07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07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9525</xdr:rowOff>
    </xdr:from>
    <xdr:to>
      <xdr:col>12</xdr:col>
      <xdr:colOff>381000</xdr:colOff>
      <xdr:row>130</xdr:row>
      <xdr:rowOff>9525</xdr:rowOff>
    </xdr:to>
    <xdr:sp macro="" textlink="">
      <xdr:nvSpPr>
        <xdr:cNvPr id="6076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077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07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07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08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8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08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8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084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08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8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8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08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08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9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09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09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9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9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9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09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09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9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09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0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0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10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0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10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0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10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0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108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10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1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1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1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11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1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1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11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1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1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1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2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12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2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12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2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125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12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2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2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2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13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3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3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13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3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3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3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13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3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3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4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14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4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4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4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4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14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4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4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4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15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5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15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5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15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5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15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15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5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5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6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16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6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6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16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6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6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6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6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16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7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17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7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17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7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175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17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7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7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7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18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8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8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18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8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8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8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8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18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8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19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9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192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19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9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9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9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19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19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19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20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0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0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20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20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0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0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20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20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0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21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1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212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21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1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1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21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21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1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21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22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2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2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2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22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22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2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22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2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229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3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23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232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233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23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23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130</xdr:row>
      <xdr:rowOff>9525</xdr:rowOff>
    </xdr:from>
    <xdr:to>
      <xdr:col>12</xdr:col>
      <xdr:colOff>361950</xdr:colOff>
      <xdr:row>130</xdr:row>
      <xdr:rowOff>9525</xdr:rowOff>
    </xdr:to>
    <xdr:sp macro="" textlink="">
      <xdr:nvSpPr>
        <xdr:cNvPr id="6236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237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23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23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9525</xdr:rowOff>
    </xdr:from>
    <xdr:to>
      <xdr:col>12</xdr:col>
      <xdr:colOff>381000</xdr:colOff>
      <xdr:row>130</xdr:row>
      <xdr:rowOff>9525</xdr:rowOff>
    </xdr:to>
    <xdr:sp macro="" textlink="">
      <xdr:nvSpPr>
        <xdr:cNvPr id="6240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241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242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9525</xdr:rowOff>
    </xdr:from>
    <xdr:to>
      <xdr:col>12</xdr:col>
      <xdr:colOff>381000</xdr:colOff>
      <xdr:row>130</xdr:row>
      <xdr:rowOff>9525</xdr:rowOff>
    </xdr:to>
    <xdr:sp macro="" textlink="">
      <xdr:nvSpPr>
        <xdr:cNvPr id="6243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24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24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24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24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130</xdr:row>
      <xdr:rowOff>9525</xdr:rowOff>
    </xdr:from>
    <xdr:to>
      <xdr:col>12</xdr:col>
      <xdr:colOff>361950</xdr:colOff>
      <xdr:row>130</xdr:row>
      <xdr:rowOff>9525</xdr:rowOff>
    </xdr:to>
    <xdr:sp macro="" textlink="">
      <xdr:nvSpPr>
        <xdr:cNvPr id="6248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249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25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251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9525</xdr:rowOff>
    </xdr:from>
    <xdr:to>
      <xdr:col>12</xdr:col>
      <xdr:colOff>381000</xdr:colOff>
      <xdr:row>130</xdr:row>
      <xdr:rowOff>9525</xdr:rowOff>
    </xdr:to>
    <xdr:sp macro="" textlink="">
      <xdr:nvSpPr>
        <xdr:cNvPr id="6252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253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254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9525</xdr:rowOff>
    </xdr:from>
    <xdr:to>
      <xdr:col>12</xdr:col>
      <xdr:colOff>381000</xdr:colOff>
      <xdr:row>130</xdr:row>
      <xdr:rowOff>9525</xdr:rowOff>
    </xdr:to>
    <xdr:sp macro="" textlink="">
      <xdr:nvSpPr>
        <xdr:cNvPr id="6255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9525</xdr:rowOff>
    </xdr:from>
    <xdr:to>
      <xdr:col>12</xdr:col>
      <xdr:colOff>447675</xdr:colOff>
      <xdr:row>130</xdr:row>
      <xdr:rowOff>9525</xdr:rowOff>
    </xdr:to>
    <xdr:sp macro="" textlink="">
      <xdr:nvSpPr>
        <xdr:cNvPr id="625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25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9525</xdr:rowOff>
    </xdr:from>
    <xdr:to>
      <xdr:col>12</xdr:col>
      <xdr:colOff>400050</xdr:colOff>
      <xdr:row>130</xdr:row>
      <xdr:rowOff>9525</xdr:rowOff>
    </xdr:to>
    <xdr:sp macro="" textlink="">
      <xdr:nvSpPr>
        <xdr:cNvPr id="625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25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6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26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6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26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26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6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6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26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26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6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27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27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7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7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7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27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27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7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7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7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28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28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8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28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8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28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287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28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8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9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29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29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9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29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29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9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9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29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29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30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0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30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0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30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30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0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0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0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30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1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1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31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1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1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1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31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1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1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1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32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2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2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2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2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32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2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2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2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32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3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3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3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3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3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33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3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3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3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3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4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4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4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4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4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4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4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4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4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4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5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5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5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5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35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5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5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5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5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5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6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6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6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6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6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6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6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6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6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6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7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371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7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7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7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7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7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7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7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7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8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8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8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8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8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8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8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8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8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8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9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391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9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9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9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9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9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39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39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39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0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0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0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40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40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0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40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0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408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0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41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411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41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41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41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130</xdr:row>
      <xdr:rowOff>0</xdr:rowOff>
    </xdr:from>
    <xdr:to>
      <xdr:col>12</xdr:col>
      <xdr:colOff>361950</xdr:colOff>
      <xdr:row>130</xdr:row>
      <xdr:rowOff>0</xdr:rowOff>
    </xdr:to>
    <xdr:sp macro="" textlink="">
      <xdr:nvSpPr>
        <xdr:cNvPr id="6415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416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41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41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0</xdr:rowOff>
    </xdr:from>
    <xdr:to>
      <xdr:col>12</xdr:col>
      <xdr:colOff>381000</xdr:colOff>
      <xdr:row>130</xdr:row>
      <xdr:rowOff>0</xdr:rowOff>
    </xdr:to>
    <xdr:sp macro="" textlink="">
      <xdr:nvSpPr>
        <xdr:cNvPr id="6419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420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42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0</xdr:rowOff>
    </xdr:from>
    <xdr:to>
      <xdr:col>12</xdr:col>
      <xdr:colOff>381000</xdr:colOff>
      <xdr:row>130</xdr:row>
      <xdr:rowOff>0</xdr:rowOff>
    </xdr:to>
    <xdr:sp macro="" textlink="">
      <xdr:nvSpPr>
        <xdr:cNvPr id="6422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42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42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42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42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130</xdr:row>
      <xdr:rowOff>0</xdr:rowOff>
    </xdr:from>
    <xdr:to>
      <xdr:col>12</xdr:col>
      <xdr:colOff>361950</xdr:colOff>
      <xdr:row>130</xdr:row>
      <xdr:rowOff>0</xdr:rowOff>
    </xdr:to>
    <xdr:sp macro="" textlink="">
      <xdr:nvSpPr>
        <xdr:cNvPr id="6427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428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42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43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0</xdr:rowOff>
    </xdr:from>
    <xdr:to>
      <xdr:col>12</xdr:col>
      <xdr:colOff>381000</xdr:colOff>
      <xdr:row>130</xdr:row>
      <xdr:rowOff>0</xdr:rowOff>
    </xdr:to>
    <xdr:sp macro="" textlink="">
      <xdr:nvSpPr>
        <xdr:cNvPr id="6431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43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43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0</xdr:rowOff>
    </xdr:from>
    <xdr:to>
      <xdr:col>12</xdr:col>
      <xdr:colOff>381000</xdr:colOff>
      <xdr:row>130</xdr:row>
      <xdr:rowOff>0</xdr:rowOff>
    </xdr:to>
    <xdr:sp macro="" textlink="">
      <xdr:nvSpPr>
        <xdr:cNvPr id="6434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43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43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43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1674495</xdr:colOff>
      <xdr:row>130</xdr:row>
      <xdr:rowOff>9525</xdr:rowOff>
    </xdr:from>
    <xdr:to>
      <xdr:col>12</xdr:col>
      <xdr:colOff>285750</xdr:colOff>
      <xdr:row>130</xdr:row>
      <xdr:rowOff>9525</xdr:rowOff>
    </xdr:to>
    <xdr:sp macro="" textlink="">
      <xdr:nvSpPr>
        <xdr:cNvPr id="6438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130</xdr:row>
      <xdr:rowOff>9525</xdr:rowOff>
    </xdr:from>
    <xdr:to>
      <xdr:col>12</xdr:col>
      <xdr:colOff>1285875</xdr:colOff>
      <xdr:row>130</xdr:row>
      <xdr:rowOff>9525</xdr:rowOff>
    </xdr:to>
    <xdr:sp macro="" textlink="">
      <xdr:nvSpPr>
        <xdr:cNvPr id="6439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4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4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4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4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44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4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4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4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44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4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5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45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5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5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5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5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45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5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5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5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6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46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6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6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6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6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6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6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468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6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7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7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47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7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7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47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7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7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7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7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48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8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8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8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8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48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8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8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8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48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9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9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49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9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9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9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49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49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9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49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50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50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0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0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0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50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50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0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0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50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51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1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1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1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1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1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516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1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1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1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52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2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2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52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2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2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2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2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52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2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3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3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3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3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3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53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3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3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3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53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4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4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54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4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4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4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4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54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4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4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5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5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552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5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5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5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55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5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5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55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6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6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6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56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6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6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6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56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6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6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7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7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572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7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7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7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57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7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7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57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8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8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8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8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58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8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8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8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589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59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59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59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59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59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59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130</xdr:row>
      <xdr:rowOff>0</xdr:rowOff>
    </xdr:from>
    <xdr:to>
      <xdr:col>12</xdr:col>
      <xdr:colOff>361950</xdr:colOff>
      <xdr:row>130</xdr:row>
      <xdr:rowOff>0</xdr:rowOff>
    </xdr:to>
    <xdr:sp macro="" textlink="">
      <xdr:nvSpPr>
        <xdr:cNvPr id="6596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597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59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59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0</xdr:rowOff>
    </xdr:from>
    <xdr:to>
      <xdr:col>12</xdr:col>
      <xdr:colOff>381000</xdr:colOff>
      <xdr:row>130</xdr:row>
      <xdr:rowOff>0</xdr:rowOff>
    </xdr:to>
    <xdr:sp macro="" textlink="">
      <xdr:nvSpPr>
        <xdr:cNvPr id="6600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601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60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0</xdr:rowOff>
    </xdr:from>
    <xdr:to>
      <xdr:col>12</xdr:col>
      <xdr:colOff>381000</xdr:colOff>
      <xdr:row>130</xdr:row>
      <xdr:rowOff>0</xdr:rowOff>
    </xdr:to>
    <xdr:sp macro="" textlink="">
      <xdr:nvSpPr>
        <xdr:cNvPr id="6603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60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60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606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60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130</xdr:row>
      <xdr:rowOff>0</xdr:rowOff>
    </xdr:from>
    <xdr:to>
      <xdr:col>12</xdr:col>
      <xdr:colOff>361950</xdr:colOff>
      <xdr:row>130</xdr:row>
      <xdr:rowOff>0</xdr:rowOff>
    </xdr:to>
    <xdr:sp macro="" textlink="">
      <xdr:nvSpPr>
        <xdr:cNvPr id="6608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609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61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61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0</xdr:rowOff>
    </xdr:from>
    <xdr:to>
      <xdr:col>12</xdr:col>
      <xdr:colOff>381000</xdr:colOff>
      <xdr:row>130</xdr:row>
      <xdr:rowOff>0</xdr:rowOff>
    </xdr:to>
    <xdr:sp macro="" textlink="">
      <xdr:nvSpPr>
        <xdr:cNvPr id="6612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61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61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0</xdr:rowOff>
    </xdr:from>
    <xdr:to>
      <xdr:col>12</xdr:col>
      <xdr:colOff>381000</xdr:colOff>
      <xdr:row>130</xdr:row>
      <xdr:rowOff>0</xdr:rowOff>
    </xdr:to>
    <xdr:sp macro="" textlink="">
      <xdr:nvSpPr>
        <xdr:cNvPr id="6615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616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61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61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1674495</xdr:colOff>
      <xdr:row>130</xdr:row>
      <xdr:rowOff>9525</xdr:rowOff>
    </xdr:from>
    <xdr:to>
      <xdr:col>12</xdr:col>
      <xdr:colOff>285750</xdr:colOff>
      <xdr:row>130</xdr:row>
      <xdr:rowOff>9525</xdr:rowOff>
    </xdr:to>
    <xdr:sp macro="" textlink="">
      <xdr:nvSpPr>
        <xdr:cNvPr id="6619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130</xdr:row>
      <xdr:rowOff>9525</xdr:rowOff>
    </xdr:from>
    <xdr:to>
      <xdr:col>12</xdr:col>
      <xdr:colOff>1285875</xdr:colOff>
      <xdr:row>130</xdr:row>
      <xdr:rowOff>9525</xdr:rowOff>
    </xdr:to>
    <xdr:sp macro="" textlink="">
      <xdr:nvSpPr>
        <xdr:cNvPr id="6620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2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2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2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2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62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2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2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2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62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3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3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63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3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3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3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3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63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3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3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4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4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64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4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4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4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4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4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4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649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5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5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5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65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5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5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65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5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5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5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6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66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6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6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6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6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666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6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6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6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67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7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7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67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7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7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7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67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7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7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8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68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8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8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8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8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68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8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8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8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69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457200</xdr:colOff>
      <xdr:row>129</xdr:row>
      <xdr:rowOff>9525</xdr:rowOff>
    </xdr:to>
    <xdr:sp macro="" textlink="">
      <xdr:nvSpPr>
        <xdr:cNvPr id="669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9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69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9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69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9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697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69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69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0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70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0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0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70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0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0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0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0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70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1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1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1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1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1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1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716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1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1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1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72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2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2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72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2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2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2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2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72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2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3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3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3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73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3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3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3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73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3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3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74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4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4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4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74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4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4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4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74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4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5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5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5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75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5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5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5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75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5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5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76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6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6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6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6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129</xdr:row>
      <xdr:rowOff>9525</xdr:rowOff>
    </xdr:from>
    <xdr:to>
      <xdr:col>12</xdr:col>
      <xdr:colOff>381000</xdr:colOff>
      <xdr:row>129</xdr:row>
      <xdr:rowOff>9525</xdr:rowOff>
    </xdr:to>
    <xdr:sp macro="" textlink="">
      <xdr:nvSpPr>
        <xdr:cNvPr id="676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6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6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6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6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129</xdr:row>
      <xdr:rowOff>9525</xdr:rowOff>
    </xdr:from>
    <xdr:to>
      <xdr:col>12</xdr:col>
      <xdr:colOff>361950</xdr:colOff>
      <xdr:row>129</xdr:row>
      <xdr:rowOff>9525</xdr:rowOff>
    </xdr:to>
    <xdr:sp macro="" textlink="">
      <xdr:nvSpPr>
        <xdr:cNvPr id="6770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129</xdr:row>
      <xdr:rowOff>9525</xdr:rowOff>
    </xdr:from>
    <xdr:to>
      <xdr:col>12</xdr:col>
      <xdr:colOff>400050</xdr:colOff>
      <xdr:row>129</xdr:row>
      <xdr:rowOff>9525</xdr:rowOff>
    </xdr:to>
    <xdr:sp macro="" textlink="">
      <xdr:nvSpPr>
        <xdr:cNvPr id="677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129</xdr:row>
      <xdr:rowOff>9525</xdr:rowOff>
    </xdr:from>
    <xdr:to>
      <xdr:col>12</xdr:col>
      <xdr:colOff>447675</xdr:colOff>
      <xdr:row>129</xdr:row>
      <xdr:rowOff>9525</xdr:rowOff>
    </xdr:to>
    <xdr:sp macro="" textlink="">
      <xdr:nvSpPr>
        <xdr:cNvPr id="677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77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77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77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77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130</xdr:row>
      <xdr:rowOff>0</xdr:rowOff>
    </xdr:from>
    <xdr:to>
      <xdr:col>12</xdr:col>
      <xdr:colOff>361950</xdr:colOff>
      <xdr:row>130</xdr:row>
      <xdr:rowOff>0</xdr:rowOff>
    </xdr:to>
    <xdr:sp macro="" textlink="">
      <xdr:nvSpPr>
        <xdr:cNvPr id="6777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778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77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78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0</xdr:rowOff>
    </xdr:from>
    <xdr:to>
      <xdr:col>12</xdr:col>
      <xdr:colOff>381000</xdr:colOff>
      <xdr:row>130</xdr:row>
      <xdr:rowOff>0</xdr:rowOff>
    </xdr:to>
    <xdr:sp macro="" textlink="">
      <xdr:nvSpPr>
        <xdr:cNvPr id="6781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78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78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0</xdr:rowOff>
    </xdr:from>
    <xdr:to>
      <xdr:col>12</xdr:col>
      <xdr:colOff>381000</xdr:colOff>
      <xdr:row>130</xdr:row>
      <xdr:rowOff>0</xdr:rowOff>
    </xdr:to>
    <xdr:sp macro="" textlink="">
      <xdr:nvSpPr>
        <xdr:cNvPr id="6784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78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78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787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78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1038225</xdr:colOff>
      <xdr:row>130</xdr:row>
      <xdr:rowOff>0</xdr:rowOff>
    </xdr:from>
    <xdr:to>
      <xdr:col>12</xdr:col>
      <xdr:colOff>361950</xdr:colOff>
      <xdr:row>130</xdr:row>
      <xdr:rowOff>0</xdr:rowOff>
    </xdr:to>
    <xdr:sp macro="" textlink="">
      <xdr:nvSpPr>
        <xdr:cNvPr id="6789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790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79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79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0</xdr:rowOff>
    </xdr:from>
    <xdr:to>
      <xdr:col>12</xdr:col>
      <xdr:colOff>381000</xdr:colOff>
      <xdr:row>130</xdr:row>
      <xdr:rowOff>0</xdr:rowOff>
    </xdr:to>
    <xdr:sp macro="" textlink="">
      <xdr:nvSpPr>
        <xdr:cNvPr id="6793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79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79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1104900</xdr:colOff>
      <xdr:row>130</xdr:row>
      <xdr:rowOff>0</xdr:rowOff>
    </xdr:from>
    <xdr:to>
      <xdr:col>12</xdr:col>
      <xdr:colOff>381000</xdr:colOff>
      <xdr:row>130</xdr:row>
      <xdr:rowOff>0</xdr:rowOff>
    </xdr:to>
    <xdr:sp macro="" textlink="">
      <xdr:nvSpPr>
        <xdr:cNvPr id="6796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1076325</xdr:colOff>
      <xdr:row>130</xdr:row>
      <xdr:rowOff>0</xdr:rowOff>
    </xdr:from>
    <xdr:to>
      <xdr:col>12</xdr:col>
      <xdr:colOff>447675</xdr:colOff>
      <xdr:row>130</xdr:row>
      <xdr:rowOff>0</xdr:rowOff>
    </xdr:to>
    <xdr:sp macro="" textlink="">
      <xdr:nvSpPr>
        <xdr:cNvPr id="6797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79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1057275</xdr:colOff>
      <xdr:row>130</xdr:row>
      <xdr:rowOff>0</xdr:rowOff>
    </xdr:from>
    <xdr:to>
      <xdr:col>12</xdr:col>
      <xdr:colOff>400050</xdr:colOff>
      <xdr:row>130</xdr:row>
      <xdr:rowOff>0</xdr:rowOff>
    </xdr:to>
    <xdr:sp macro="" textlink="">
      <xdr:nvSpPr>
        <xdr:cNvPr id="679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1674495</xdr:colOff>
      <xdr:row>130</xdr:row>
      <xdr:rowOff>9525</xdr:rowOff>
    </xdr:from>
    <xdr:to>
      <xdr:col>12</xdr:col>
      <xdr:colOff>285750</xdr:colOff>
      <xdr:row>130</xdr:row>
      <xdr:rowOff>9525</xdr:rowOff>
    </xdr:to>
    <xdr:sp macro="" textlink="">
      <xdr:nvSpPr>
        <xdr:cNvPr id="6800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130</xdr:row>
      <xdr:rowOff>9525</xdr:rowOff>
    </xdr:from>
    <xdr:to>
      <xdr:col>12</xdr:col>
      <xdr:colOff>1285875</xdr:colOff>
      <xdr:row>130</xdr:row>
      <xdr:rowOff>9525</xdr:rowOff>
    </xdr:to>
    <xdr:sp macro="" textlink="">
      <xdr:nvSpPr>
        <xdr:cNvPr id="6801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0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0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0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0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680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0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0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0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81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1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1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81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1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1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1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1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81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1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2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2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2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82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2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2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2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2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2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2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6830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3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3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3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83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3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3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83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3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3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4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4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84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4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4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4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4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6847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4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4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5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85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5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5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85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5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5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5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85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5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6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6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86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6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6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6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6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86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6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6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7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87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87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7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87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7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87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7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6878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87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8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8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88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88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8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88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88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8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8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8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89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89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9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89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9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89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9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6897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89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89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0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90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90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0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90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90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0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0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0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90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91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1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91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1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6914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91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1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1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91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91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2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92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92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2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2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92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92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2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2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92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93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3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93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3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6934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93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3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3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93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93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4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94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94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4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4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4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94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94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4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94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5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6951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5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695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695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695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695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695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130</xdr:row>
      <xdr:rowOff>0</xdr:rowOff>
    </xdr:from>
    <xdr:to>
      <xdr:col>13</xdr:col>
      <xdr:colOff>361950</xdr:colOff>
      <xdr:row>130</xdr:row>
      <xdr:rowOff>0</xdr:rowOff>
    </xdr:to>
    <xdr:sp macro="" textlink="">
      <xdr:nvSpPr>
        <xdr:cNvPr id="6958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6959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696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6961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0</xdr:rowOff>
    </xdr:from>
    <xdr:to>
      <xdr:col>13</xdr:col>
      <xdr:colOff>381000</xdr:colOff>
      <xdr:row>130</xdr:row>
      <xdr:rowOff>0</xdr:rowOff>
    </xdr:to>
    <xdr:sp macro="" textlink="">
      <xdr:nvSpPr>
        <xdr:cNvPr id="6962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6963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6964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0</xdr:rowOff>
    </xdr:from>
    <xdr:to>
      <xdr:col>13</xdr:col>
      <xdr:colOff>381000</xdr:colOff>
      <xdr:row>130</xdr:row>
      <xdr:rowOff>0</xdr:rowOff>
    </xdr:to>
    <xdr:sp macro="" textlink="">
      <xdr:nvSpPr>
        <xdr:cNvPr id="6965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696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696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6968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696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130</xdr:row>
      <xdr:rowOff>0</xdr:rowOff>
    </xdr:from>
    <xdr:to>
      <xdr:col>13</xdr:col>
      <xdr:colOff>361950</xdr:colOff>
      <xdr:row>130</xdr:row>
      <xdr:rowOff>0</xdr:rowOff>
    </xdr:to>
    <xdr:sp macro="" textlink="">
      <xdr:nvSpPr>
        <xdr:cNvPr id="6970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6971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6972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6973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0</xdr:rowOff>
    </xdr:from>
    <xdr:to>
      <xdr:col>13</xdr:col>
      <xdr:colOff>381000</xdr:colOff>
      <xdr:row>130</xdr:row>
      <xdr:rowOff>0</xdr:rowOff>
    </xdr:to>
    <xdr:sp macro="" textlink="">
      <xdr:nvSpPr>
        <xdr:cNvPr id="6974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6975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6976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0</xdr:rowOff>
    </xdr:from>
    <xdr:to>
      <xdr:col>13</xdr:col>
      <xdr:colOff>381000</xdr:colOff>
      <xdr:row>130</xdr:row>
      <xdr:rowOff>0</xdr:rowOff>
    </xdr:to>
    <xdr:sp macro="" textlink="">
      <xdr:nvSpPr>
        <xdr:cNvPr id="6977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6978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697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698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98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8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98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8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6985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98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8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8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98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99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9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99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99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9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9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9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699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699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699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0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0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00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00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0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00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0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00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0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009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01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1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1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01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01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1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01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01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1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1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2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02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02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2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02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2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02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02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2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2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03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03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3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03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03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3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3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03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03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3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4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04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04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4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4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4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04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04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4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4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05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05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5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05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5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05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5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057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05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5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6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06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06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6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06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06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6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6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6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06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07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7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07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7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07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7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07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07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7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7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08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08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8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08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08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8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8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8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08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08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9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09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9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093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09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9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9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09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09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09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10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10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0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0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10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10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0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0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10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10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1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11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1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113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11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1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1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11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11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1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12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12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2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2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2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12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12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2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12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2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130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3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13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133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134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135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136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130</xdr:row>
      <xdr:rowOff>0</xdr:rowOff>
    </xdr:from>
    <xdr:to>
      <xdr:col>13</xdr:col>
      <xdr:colOff>361950</xdr:colOff>
      <xdr:row>130</xdr:row>
      <xdr:rowOff>0</xdr:rowOff>
    </xdr:to>
    <xdr:sp macro="" textlink="">
      <xdr:nvSpPr>
        <xdr:cNvPr id="7137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138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13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14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0</xdr:rowOff>
    </xdr:from>
    <xdr:to>
      <xdr:col>13</xdr:col>
      <xdr:colOff>381000</xdr:colOff>
      <xdr:row>130</xdr:row>
      <xdr:rowOff>0</xdr:rowOff>
    </xdr:to>
    <xdr:sp macro="" textlink="">
      <xdr:nvSpPr>
        <xdr:cNvPr id="7141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142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143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0</xdr:rowOff>
    </xdr:from>
    <xdr:to>
      <xdr:col>13</xdr:col>
      <xdr:colOff>381000</xdr:colOff>
      <xdr:row>130</xdr:row>
      <xdr:rowOff>0</xdr:rowOff>
    </xdr:to>
    <xdr:sp macro="" textlink="">
      <xdr:nvSpPr>
        <xdr:cNvPr id="7144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145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146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147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14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130</xdr:row>
      <xdr:rowOff>0</xdr:rowOff>
    </xdr:from>
    <xdr:to>
      <xdr:col>13</xdr:col>
      <xdr:colOff>361950</xdr:colOff>
      <xdr:row>130</xdr:row>
      <xdr:rowOff>0</xdr:rowOff>
    </xdr:to>
    <xdr:sp macro="" textlink="">
      <xdr:nvSpPr>
        <xdr:cNvPr id="7149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150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151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152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0</xdr:rowOff>
    </xdr:from>
    <xdr:to>
      <xdr:col>13</xdr:col>
      <xdr:colOff>381000</xdr:colOff>
      <xdr:row>130</xdr:row>
      <xdr:rowOff>0</xdr:rowOff>
    </xdr:to>
    <xdr:sp macro="" textlink="">
      <xdr:nvSpPr>
        <xdr:cNvPr id="7153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15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15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0</xdr:rowOff>
    </xdr:from>
    <xdr:to>
      <xdr:col>13</xdr:col>
      <xdr:colOff>381000</xdr:colOff>
      <xdr:row>130</xdr:row>
      <xdr:rowOff>0</xdr:rowOff>
    </xdr:to>
    <xdr:sp macro="" textlink="">
      <xdr:nvSpPr>
        <xdr:cNvPr id="7156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157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15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15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16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6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16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6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164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16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6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6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16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16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7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17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17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7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7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7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17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17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7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7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8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18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18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8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18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8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18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8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188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18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9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9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19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19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9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19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19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9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9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19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0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20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0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20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0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205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20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0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0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0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21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1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1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21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1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1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1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21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1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1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2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22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2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2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2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2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22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2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2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2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23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3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3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3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3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3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23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3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3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3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4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4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4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4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4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4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4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4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4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4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5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5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5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5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5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255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5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5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5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5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6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6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6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6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6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6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6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6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6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6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7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7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272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7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7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7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7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7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7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7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8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8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8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8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8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8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8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8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8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8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9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9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292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9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9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9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9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29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29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29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30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0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0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0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30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30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0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30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0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309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1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31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312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313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31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31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130</xdr:row>
      <xdr:rowOff>0</xdr:rowOff>
    </xdr:from>
    <xdr:to>
      <xdr:col>13</xdr:col>
      <xdr:colOff>361950</xdr:colOff>
      <xdr:row>130</xdr:row>
      <xdr:rowOff>0</xdr:rowOff>
    </xdr:to>
    <xdr:sp macro="" textlink="">
      <xdr:nvSpPr>
        <xdr:cNvPr id="7316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317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31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31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0</xdr:rowOff>
    </xdr:from>
    <xdr:to>
      <xdr:col>13</xdr:col>
      <xdr:colOff>381000</xdr:colOff>
      <xdr:row>130</xdr:row>
      <xdr:rowOff>0</xdr:rowOff>
    </xdr:to>
    <xdr:sp macro="" textlink="">
      <xdr:nvSpPr>
        <xdr:cNvPr id="7320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321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322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0</xdr:rowOff>
    </xdr:from>
    <xdr:to>
      <xdr:col>13</xdr:col>
      <xdr:colOff>381000</xdr:colOff>
      <xdr:row>130</xdr:row>
      <xdr:rowOff>0</xdr:rowOff>
    </xdr:to>
    <xdr:sp macro="" textlink="">
      <xdr:nvSpPr>
        <xdr:cNvPr id="7323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32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32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32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32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130</xdr:row>
      <xdr:rowOff>0</xdr:rowOff>
    </xdr:from>
    <xdr:to>
      <xdr:col>13</xdr:col>
      <xdr:colOff>361950</xdr:colOff>
      <xdr:row>130</xdr:row>
      <xdr:rowOff>0</xdr:rowOff>
    </xdr:to>
    <xdr:sp macro="" textlink="">
      <xdr:nvSpPr>
        <xdr:cNvPr id="7328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329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33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331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0</xdr:rowOff>
    </xdr:from>
    <xdr:to>
      <xdr:col>13</xdr:col>
      <xdr:colOff>381000</xdr:colOff>
      <xdr:row>130</xdr:row>
      <xdr:rowOff>0</xdr:rowOff>
    </xdr:to>
    <xdr:sp macro="" textlink="">
      <xdr:nvSpPr>
        <xdr:cNvPr id="7332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333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334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0</xdr:rowOff>
    </xdr:from>
    <xdr:to>
      <xdr:col>13</xdr:col>
      <xdr:colOff>381000</xdr:colOff>
      <xdr:row>130</xdr:row>
      <xdr:rowOff>0</xdr:rowOff>
    </xdr:to>
    <xdr:sp macro="" textlink="">
      <xdr:nvSpPr>
        <xdr:cNvPr id="7335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0</xdr:rowOff>
    </xdr:from>
    <xdr:to>
      <xdr:col>13</xdr:col>
      <xdr:colOff>447675</xdr:colOff>
      <xdr:row>130</xdr:row>
      <xdr:rowOff>0</xdr:rowOff>
    </xdr:to>
    <xdr:sp macro="" textlink="">
      <xdr:nvSpPr>
        <xdr:cNvPr id="733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33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0</xdr:rowOff>
    </xdr:from>
    <xdr:to>
      <xdr:col>13</xdr:col>
      <xdr:colOff>400050</xdr:colOff>
      <xdr:row>130</xdr:row>
      <xdr:rowOff>0</xdr:rowOff>
    </xdr:to>
    <xdr:sp macro="" textlink="">
      <xdr:nvSpPr>
        <xdr:cNvPr id="733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3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4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4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4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34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4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4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4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34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4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4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35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5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5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5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5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35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5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5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5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5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36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6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6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6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6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6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6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367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6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6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7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37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7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7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37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7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7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7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7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37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8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8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8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8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38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8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8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38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8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9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39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9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9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9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39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39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9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39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39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40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0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0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0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40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40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0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0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40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40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1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1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1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1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1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41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1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1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1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41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2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2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42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2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2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2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2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42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2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2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3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3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3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3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43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3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3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3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43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3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4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44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4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4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4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4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44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4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4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4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5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451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5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5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5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45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5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5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45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5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6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6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46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6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6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6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46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6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6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6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7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471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7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7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7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47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7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7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47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7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8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8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8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48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8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8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8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8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488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48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49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491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49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49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49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130</xdr:row>
      <xdr:rowOff>9525</xdr:rowOff>
    </xdr:from>
    <xdr:to>
      <xdr:col>13</xdr:col>
      <xdr:colOff>361950</xdr:colOff>
      <xdr:row>130</xdr:row>
      <xdr:rowOff>9525</xdr:rowOff>
    </xdr:to>
    <xdr:sp macro="" textlink="">
      <xdr:nvSpPr>
        <xdr:cNvPr id="7495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496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49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49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9525</xdr:rowOff>
    </xdr:from>
    <xdr:to>
      <xdr:col>13</xdr:col>
      <xdr:colOff>381000</xdr:colOff>
      <xdr:row>130</xdr:row>
      <xdr:rowOff>9525</xdr:rowOff>
    </xdr:to>
    <xdr:sp macro="" textlink="">
      <xdr:nvSpPr>
        <xdr:cNvPr id="7499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500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50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9525</xdr:rowOff>
    </xdr:from>
    <xdr:to>
      <xdr:col>13</xdr:col>
      <xdr:colOff>381000</xdr:colOff>
      <xdr:row>130</xdr:row>
      <xdr:rowOff>9525</xdr:rowOff>
    </xdr:to>
    <xdr:sp macro="" textlink="">
      <xdr:nvSpPr>
        <xdr:cNvPr id="7502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50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50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50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50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130</xdr:row>
      <xdr:rowOff>9525</xdr:rowOff>
    </xdr:from>
    <xdr:to>
      <xdr:col>13</xdr:col>
      <xdr:colOff>361950</xdr:colOff>
      <xdr:row>130</xdr:row>
      <xdr:rowOff>9525</xdr:rowOff>
    </xdr:to>
    <xdr:sp macro="" textlink="">
      <xdr:nvSpPr>
        <xdr:cNvPr id="7507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508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50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51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9525</xdr:rowOff>
    </xdr:from>
    <xdr:to>
      <xdr:col>13</xdr:col>
      <xdr:colOff>381000</xdr:colOff>
      <xdr:row>130</xdr:row>
      <xdr:rowOff>9525</xdr:rowOff>
    </xdr:to>
    <xdr:sp macro="" textlink="">
      <xdr:nvSpPr>
        <xdr:cNvPr id="7511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51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51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9525</xdr:rowOff>
    </xdr:from>
    <xdr:to>
      <xdr:col>13</xdr:col>
      <xdr:colOff>381000</xdr:colOff>
      <xdr:row>130</xdr:row>
      <xdr:rowOff>9525</xdr:rowOff>
    </xdr:to>
    <xdr:sp macro="" textlink="">
      <xdr:nvSpPr>
        <xdr:cNvPr id="7514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51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51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51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133</xdr:row>
      <xdr:rowOff>9525</xdr:rowOff>
    </xdr:from>
    <xdr:to>
      <xdr:col>13</xdr:col>
      <xdr:colOff>285750</xdr:colOff>
      <xdr:row>133</xdr:row>
      <xdr:rowOff>9525</xdr:rowOff>
    </xdr:to>
    <xdr:sp macro="" textlink="">
      <xdr:nvSpPr>
        <xdr:cNvPr id="7518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133</xdr:row>
      <xdr:rowOff>9525</xdr:rowOff>
    </xdr:from>
    <xdr:to>
      <xdr:col>13</xdr:col>
      <xdr:colOff>1285875</xdr:colOff>
      <xdr:row>133</xdr:row>
      <xdr:rowOff>9525</xdr:rowOff>
    </xdr:to>
    <xdr:sp macro="" textlink="">
      <xdr:nvSpPr>
        <xdr:cNvPr id="7519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2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2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2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2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524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2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2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2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52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2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3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53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3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3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3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3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53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3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3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3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4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54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4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4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4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4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4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4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548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49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5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5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55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5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5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55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5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5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5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5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56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6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6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6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6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56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6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6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6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56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7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7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57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7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7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7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57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7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7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7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58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8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8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8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8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58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8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8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8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58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59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9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59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9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59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9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596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59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9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59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60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0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0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60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0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0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0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0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60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0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1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1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1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1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1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61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1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1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1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61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2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2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62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2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2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2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2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62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2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2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3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3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632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3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3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3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63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3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3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63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4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4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4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64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4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4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4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64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4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4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5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5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652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5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5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5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65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5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5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65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6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6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6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6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66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6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6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6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6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669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67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67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67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67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67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67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130</xdr:row>
      <xdr:rowOff>9525</xdr:rowOff>
    </xdr:from>
    <xdr:to>
      <xdr:col>13</xdr:col>
      <xdr:colOff>361950</xdr:colOff>
      <xdr:row>130</xdr:row>
      <xdr:rowOff>9525</xdr:rowOff>
    </xdr:to>
    <xdr:sp macro="" textlink="">
      <xdr:nvSpPr>
        <xdr:cNvPr id="7676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677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67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67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9525</xdr:rowOff>
    </xdr:from>
    <xdr:to>
      <xdr:col>13</xdr:col>
      <xdr:colOff>381000</xdr:colOff>
      <xdr:row>130</xdr:row>
      <xdr:rowOff>9525</xdr:rowOff>
    </xdr:to>
    <xdr:sp macro="" textlink="">
      <xdr:nvSpPr>
        <xdr:cNvPr id="7680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681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68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9525</xdr:rowOff>
    </xdr:from>
    <xdr:to>
      <xdr:col>13</xdr:col>
      <xdr:colOff>381000</xdr:colOff>
      <xdr:row>130</xdr:row>
      <xdr:rowOff>9525</xdr:rowOff>
    </xdr:to>
    <xdr:sp macro="" textlink="">
      <xdr:nvSpPr>
        <xdr:cNvPr id="7683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68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68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686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68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130</xdr:row>
      <xdr:rowOff>9525</xdr:rowOff>
    </xdr:from>
    <xdr:to>
      <xdr:col>13</xdr:col>
      <xdr:colOff>361950</xdr:colOff>
      <xdr:row>130</xdr:row>
      <xdr:rowOff>9525</xdr:rowOff>
    </xdr:to>
    <xdr:sp macro="" textlink="">
      <xdr:nvSpPr>
        <xdr:cNvPr id="7688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689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69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69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9525</xdr:rowOff>
    </xdr:from>
    <xdr:to>
      <xdr:col>13</xdr:col>
      <xdr:colOff>381000</xdr:colOff>
      <xdr:row>130</xdr:row>
      <xdr:rowOff>9525</xdr:rowOff>
    </xdr:to>
    <xdr:sp macro="" textlink="">
      <xdr:nvSpPr>
        <xdr:cNvPr id="7692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69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69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9525</xdr:rowOff>
    </xdr:from>
    <xdr:to>
      <xdr:col>13</xdr:col>
      <xdr:colOff>381000</xdr:colOff>
      <xdr:row>130</xdr:row>
      <xdr:rowOff>9525</xdr:rowOff>
    </xdr:to>
    <xdr:sp macro="" textlink="">
      <xdr:nvSpPr>
        <xdr:cNvPr id="7695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696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697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69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133</xdr:row>
      <xdr:rowOff>9525</xdr:rowOff>
    </xdr:from>
    <xdr:to>
      <xdr:col>13</xdr:col>
      <xdr:colOff>285750</xdr:colOff>
      <xdr:row>133</xdr:row>
      <xdr:rowOff>9525</xdr:rowOff>
    </xdr:to>
    <xdr:sp macro="" textlink="">
      <xdr:nvSpPr>
        <xdr:cNvPr id="7699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133</xdr:row>
      <xdr:rowOff>9525</xdr:rowOff>
    </xdr:from>
    <xdr:to>
      <xdr:col>13</xdr:col>
      <xdr:colOff>1285875</xdr:colOff>
      <xdr:row>133</xdr:row>
      <xdr:rowOff>9525</xdr:rowOff>
    </xdr:to>
    <xdr:sp macro="" textlink="">
      <xdr:nvSpPr>
        <xdr:cNvPr id="7700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0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0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0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0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705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06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0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0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70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1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1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71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1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1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1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1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71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1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1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2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2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722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23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2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25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2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2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2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729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30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3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3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73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3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3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73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3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3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3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4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74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4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4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4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4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746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4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4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4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75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5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5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75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54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5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5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75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58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5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6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76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62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6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6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6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766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67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6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6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77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457200</xdr:colOff>
      <xdr:row>129</xdr:row>
      <xdr:rowOff>9525</xdr:rowOff>
    </xdr:to>
    <xdr:sp macro="" textlink="">
      <xdr:nvSpPr>
        <xdr:cNvPr id="7771" name="Line 1"/>
        <xdr:cNvSpPr>
          <a:spLocks noChangeShapeType="1"/>
        </xdr:cNvSpPr>
      </xdr:nvSpPr>
      <xdr:spPr bwMode="auto">
        <a:xfrm>
          <a:off x="13458825" y="57769125"/>
          <a:ext cx="10572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7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773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7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77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7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777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77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7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8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781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78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8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78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78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8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8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8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789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790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9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79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9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79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9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796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797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98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79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80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80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0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803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80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0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0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0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80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80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1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81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1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81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81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1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1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81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81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1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82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82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2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2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824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825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2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2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828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829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30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83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3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833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834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35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36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837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83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3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840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841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42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43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44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129</xdr:row>
      <xdr:rowOff>9525</xdr:rowOff>
    </xdr:from>
    <xdr:to>
      <xdr:col>13</xdr:col>
      <xdr:colOff>381000</xdr:colOff>
      <xdr:row>129</xdr:row>
      <xdr:rowOff>9525</xdr:rowOff>
    </xdr:to>
    <xdr:sp macro="" textlink="">
      <xdr:nvSpPr>
        <xdr:cNvPr id="7845" name="Line 1"/>
        <xdr:cNvSpPr>
          <a:spLocks noChangeShapeType="1"/>
        </xdr:cNvSpPr>
      </xdr:nvSpPr>
      <xdr:spPr bwMode="auto">
        <a:xfrm>
          <a:off x="13487400" y="5776912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846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47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848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49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129</xdr:row>
      <xdr:rowOff>9525</xdr:rowOff>
    </xdr:from>
    <xdr:to>
      <xdr:col>13</xdr:col>
      <xdr:colOff>361950</xdr:colOff>
      <xdr:row>129</xdr:row>
      <xdr:rowOff>9525</xdr:rowOff>
    </xdr:to>
    <xdr:sp macro="" textlink="">
      <xdr:nvSpPr>
        <xdr:cNvPr id="7850" name="Line 1"/>
        <xdr:cNvSpPr>
          <a:spLocks noChangeShapeType="1"/>
        </xdr:cNvSpPr>
      </xdr:nvSpPr>
      <xdr:spPr bwMode="auto">
        <a:xfrm>
          <a:off x="13420725" y="5776912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129</xdr:row>
      <xdr:rowOff>9525</xdr:rowOff>
    </xdr:from>
    <xdr:to>
      <xdr:col>13</xdr:col>
      <xdr:colOff>400050</xdr:colOff>
      <xdr:row>129</xdr:row>
      <xdr:rowOff>9525</xdr:rowOff>
    </xdr:to>
    <xdr:sp macro="" textlink="">
      <xdr:nvSpPr>
        <xdr:cNvPr id="7851" name="Line 1"/>
        <xdr:cNvSpPr>
          <a:spLocks noChangeShapeType="1"/>
        </xdr:cNvSpPr>
      </xdr:nvSpPr>
      <xdr:spPr bwMode="auto">
        <a:xfrm>
          <a:off x="13439775" y="5776912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129</xdr:row>
      <xdr:rowOff>9525</xdr:rowOff>
    </xdr:from>
    <xdr:to>
      <xdr:col>13</xdr:col>
      <xdr:colOff>447675</xdr:colOff>
      <xdr:row>129</xdr:row>
      <xdr:rowOff>9525</xdr:rowOff>
    </xdr:to>
    <xdr:sp macro="" textlink="">
      <xdr:nvSpPr>
        <xdr:cNvPr id="7852" name="Line 1"/>
        <xdr:cNvSpPr>
          <a:spLocks noChangeShapeType="1"/>
        </xdr:cNvSpPr>
      </xdr:nvSpPr>
      <xdr:spPr bwMode="auto">
        <a:xfrm>
          <a:off x="13458825" y="57769125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853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854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85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85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130</xdr:row>
      <xdr:rowOff>9525</xdr:rowOff>
    </xdr:from>
    <xdr:to>
      <xdr:col>13</xdr:col>
      <xdr:colOff>361950</xdr:colOff>
      <xdr:row>130</xdr:row>
      <xdr:rowOff>9525</xdr:rowOff>
    </xdr:to>
    <xdr:sp macro="" textlink="">
      <xdr:nvSpPr>
        <xdr:cNvPr id="7857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858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85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860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9525</xdr:rowOff>
    </xdr:from>
    <xdr:to>
      <xdr:col>13</xdr:col>
      <xdr:colOff>381000</xdr:colOff>
      <xdr:row>130</xdr:row>
      <xdr:rowOff>9525</xdr:rowOff>
    </xdr:to>
    <xdr:sp macro="" textlink="">
      <xdr:nvSpPr>
        <xdr:cNvPr id="7861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862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863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9525</xdr:rowOff>
    </xdr:from>
    <xdr:to>
      <xdr:col>13</xdr:col>
      <xdr:colOff>381000</xdr:colOff>
      <xdr:row>130</xdr:row>
      <xdr:rowOff>9525</xdr:rowOff>
    </xdr:to>
    <xdr:sp macro="" textlink="">
      <xdr:nvSpPr>
        <xdr:cNvPr id="7864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865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866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867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86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1038225</xdr:colOff>
      <xdr:row>130</xdr:row>
      <xdr:rowOff>9525</xdr:rowOff>
    </xdr:from>
    <xdr:to>
      <xdr:col>13</xdr:col>
      <xdr:colOff>361950</xdr:colOff>
      <xdr:row>130</xdr:row>
      <xdr:rowOff>9525</xdr:rowOff>
    </xdr:to>
    <xdr:sp macro="" textlink="">
      <xdr:nvSpPr>
        <xdr:cNvPr id="7869" name="Line 1"/>
        <xdr:cNvSpPr>
          <a:spLocks noChangeShapeType="1"/>
        </xdr:cNvSpPr>
      </xdr:nvSpPr>
      <xdr:spPr bwMode="auto">
        <a:xfrm>
          <a:off x="13420725" y="58305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870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871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872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9525</xdr:rowOff>
    </xdr:from>
    <xdr:to>
      <xdr:col>13</xdr:col>
      <xdr:colOff>381000</xdr:colOff>
      <xdr:row>130</xdr:row>
      <xdr:rowOff>9525</xdr:rowOff>
    </xdr:to>
    <xdr:sp macro="" textlink="">
      <xdr:nvSpPr>
        <xdr:cNvPr id="7873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874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875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1104900</xdr:colOff>
      <xdr:row>130</xdr:row>
      <xdr:rowOff>9525</xdr:rowOff>
    </xdr:from>
    <xdr:to>
      <xdr:col>13</xdr:col>
      <xdr:colOff>381000</xdr:colOff>
      <xdr:row>130</xdr:row>
      <xdr:rowOff>9525</xdr:rowOff>
    </xdr:to>
    <xdr:sp macro="" textlink="">
      <xdr:nvSpPr>
        <xdr:cNvPr id="7876" name="Line 1"/>
        <xdr:cNvSpPr>
          <a:spLocks noChangeShapeType="1"/>
        </xdr:cNvSpPr>
      </xdr:nvSpPr>
      <xdr:spPr bwMode="auto">
        <a:xfrm>
          <a:off x="13487400" y="58305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1076325</xdr:colOff>
      <xdr:row>130</xdr:row>
      <xdr:rowOff>9525</xdr:rowOff>
    </xdr:from>
    <xdr:to>
      <xdr:col>13</xdr:col>
      <xdr:colOff>447675</xdr:colOff>
      <xdr:row>130</xdr:row>
      <xdr:rowOff>9525</xdr:rowOff>
    </xdr:to>
    <xdr:sp macro="" textlink="">
      <xdr:nvSpPr>
        <xdr:cNvPr id="7877" name="Line 1"/>
        <xdr:cNvSpPr>
          <a:spLocks noChangeShapeType="1"/>
        </xdr:cNvSpPr>
      </xdr:nvSpPr>
      <xdr:spPr bwMode="auto">
        <a:xfrm>
          <a:off x="13458825" y="58305700"/>
          <a:ext cx="1047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878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1057275</xdr:colOff>
      <xdr:row>130</xdr:row>
      <xdr:rowOff>9525</xdr:rowOff>
    </xdr:from>
    <xdr:to>
      <xdr:col>13</xdr:col>
      <xdr:colOff>400050</xdr:colOff>
      <xdr:row>130</xdr:row>
      <xdr:rowOff>9525</xdr:rowOff>
    </xdr:to>
    <xdr:sp macro="" textlink="">
      <xdr:nvSpPr>
        <xdr:cNvPr id="7879" name="Line 1"/>
        <xdr:cNvSpPr>
          <a:spLocks noChangeShapeType="1"/>
        </xdr:cNvSpPr>
      </xdr:nvSpPr>
      <xdr:spPr bwMode="auto">
        <a:xfrm>
          <a:off x="13439775" y="58305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133</xdr:row>
      <xdr:rowOff>9525</xdr:rowOff>
    </xdr:from>
    <xdr:to>
      <xdr:col>13</xdr:col>
      <xdr:colOff>285750</xdr:colOff>
      <xdr:row>133</xdr:row>
      <xdr:rowOff>9525</xdr:rowOff>
    </xdr:to>
    <xdr:sp macro="" textlink="">
      <xdr:nvSpPr>
        <xdr:cNvPr id="7880" name="Line 1"/>
        <xdr:cNvSpPr>
          <a:spLocks noChangeShapeType="1"/>
        </xdr:cNvSpPr>
      </xdr:nvSpPr>
      <xdr:spPr bwMode="auto">
        <a:xfrm>
          <a:off x="14056995" y="58315225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133</xdr:row>
      <xdr:rowOff>9525</xdr:rowOff>
    </xdr:from>
    <xdr:to>
      <xdr:col>13</xdr:col>
      <xdr:colOff>1285875</xdr:colOff>
      <xdr:row>133</xdr:row>
      <xdr:rowOff>9525</xdr:rowOff>
    </xdr:to>
    <xdr:sp macro="" textlink="">
      <xdr:nvSpPr>
        <xdr:cNvPr id="7881" name="Line 1"/>
        <xdr:cNvSpPr>
          <a:spLocks noChangeShapeType="1"/>
        </xdr:cNvSpPr>
      </xdr:nvSpPr>
      <xdr:spPr bwMode="auto">
        <a:xfrm>
          <a:off x="14268450" y="58315225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88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88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88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88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788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88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88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88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89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89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89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89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89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89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89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89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89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89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0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0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0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90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90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0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90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0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90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0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7910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91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1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1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91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91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1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91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91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1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2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2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92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92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2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92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2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7927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92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2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3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93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93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3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93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93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3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3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93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93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4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4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94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94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4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4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4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94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94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4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5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95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795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5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95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5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95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5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7958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95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6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6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96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96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6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96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96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6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6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6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97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97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7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97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7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97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7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7977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97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7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8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98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98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8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98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98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8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8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8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98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99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9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99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9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7994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99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9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799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799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799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0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00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00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0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0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00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00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0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0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00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01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1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01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1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014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01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1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1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01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01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2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02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02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2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2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2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02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02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2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02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3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031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3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03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03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03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03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03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8038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039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04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041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8042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043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044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8045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04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04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048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04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8050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051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052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053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8054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055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056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8057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058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05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06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06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6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06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6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065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06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6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6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06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07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7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07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07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7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7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7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07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07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7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8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8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08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08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8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08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8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08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8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089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09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9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9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09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09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9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09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09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9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09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0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0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10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0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10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0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10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10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0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0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1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11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1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1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11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1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1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1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118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1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2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2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12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2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2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2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2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12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2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2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3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13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3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3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3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3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3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137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3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3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4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4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4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4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4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4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4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4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4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4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5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5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5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5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5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5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15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5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5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5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6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6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6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6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6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6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6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6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6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6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7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7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7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173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7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7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7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7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7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7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8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8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8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8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8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8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8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8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8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8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9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9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9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193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9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9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9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19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19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19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20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20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0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0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0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20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20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0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20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0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210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1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21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213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214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215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216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8217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218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21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22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8221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222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223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8224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225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226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227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22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8229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230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231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232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8233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23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23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8236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237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23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23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4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4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4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4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244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45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4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4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24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4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5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25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5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5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5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5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25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5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5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5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6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261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62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6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64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6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6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6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268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69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7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7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27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7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7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27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7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7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7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7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28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8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8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8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8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285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8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8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8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28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9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9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29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93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9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9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29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297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9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29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30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301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0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0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0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305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306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0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0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30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8310" name="Line 1"/>
        <xdr:cNvSpPr>
          <a:spLocks noChangeShapeType="1"/>
        </xdr:cNvSpPr>
      </xdr:nvSpPr>
      <xdr:spPr bwMode="auto">
        <a:xfrm>
          <a:off x="15135225" y="57769125"/>
          <a:ext cx="11207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1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12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1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1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1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316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1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1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1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320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2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2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32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2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2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2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2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328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29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3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3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3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3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3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335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36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37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3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33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4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4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342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4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4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4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4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34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4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4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5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5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352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5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5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5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35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5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5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35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6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6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6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363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64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6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6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367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68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69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7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7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372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73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74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75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376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7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7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379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80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81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82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83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8384" name="Line 1"/>
        <xdr:cNvSpPr>
          <a:spLocks noChangeShapeType="1"/>
        </xdr:cNvSpPr>
      </xdr:nvSpPr>
      <xdr:spPr bwMode="auto">
        <a:xfrm>
          <a:off x="15163800" y="57769125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85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86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87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88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8389" name="Line 1"/>
        <xdr:cNvSpPr>
          <a:spLocks noChangeShapeType="1"/>
        </xdr:cNvSpPr>
      </xdr:nvSpPr>
      <xdr:spPr bwMode="auto">
        <a:xfrm>
          <a:off x="15097125" y="57769125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8390" name="Line 1"/>
        <xdr:cNvSpPr>
          <a:spLocks noChangeShapeType="1"/>
        </xdr:cNvSpPr>
      </xdr:nvSpPr>
      <xdr:spPr bwMode="auto">
        <a:xfrm>
          <a:off x="15116175" y="57769125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8391" name="Line 1"/>
        <xdr:cNvSpPr>
          <a:spLocks noChangeShapeType="1"/>
        </xdr:cNvSpPr>
      </xdr:nvSpPr>
      <xdr:spPr bwMode="auto">
        <a:xfrm>
          <a:off x="15135225" y="57769125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392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393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39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39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8396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397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39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399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8400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401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402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8403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404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405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40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40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8408" name="Line 1"/>
        <xdr:cNvSpPr>
          <a:spLocks noChangeShapeType="1"/>
        </xdr:cNvSpPr>
      </xdr:nvSpPr>
      <xdr:spPr bwMode="auto">
        <a:xfrm>
          <a:off x="15097125" y="58305700"/>
          <a:ext cx="10636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409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410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411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8412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413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414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8415" name="Line 1"/>
        <xdr:cNvSpPr>
          <a:spLocks noChangeShapeType="1"/>
        </xdr:cNvSpPr>
      </xdr:nvSpPr>
      <xdr:spPr bwMode="auto">
        <a:xfrm>
          <a:off x="15163800" y="58305700"/>
          <a:ext cx="10160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8416" name="Line 1"/>
        <xdr:cNvSpPr>
          <a:spLocks noChangeShapeType="1"/>
        </xdr:cNvSpPr>
      </xdr:nvSpPr>
      <xdr:spPr bwMode="auto">
        <a:xfrm>
          <a:off x="15135225" y="58305700"/>
          <a:ext cx="11112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417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8418" name="Line 1"/>
        <xdr:cNvSpPr>
          <a:spLocks noChangeShapeType="1"/>
        </xdr:cNvSpPr>
      </xdr:nvSpPr>
      <xdr:spPr bwMode="auto">
        <a:xfrm>
          <a:off x="15116175" y="58305700"/>
          <a:ext cx="10826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419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420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421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422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423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424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425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426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8427" name="Line 1"/>
        <xdr:cNvSpPr>
          <a:spLocks noChangeShapeType="1"/>
        </xdr:cNvSpPr>
      </xdr:nvSpPr>
      <xdr:spPr bwMode="auto">
        <a:xfrm>
          <a:off x="9582150" y="57416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428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429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430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431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432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433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434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435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436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437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438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8439" name="Line 1"/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440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441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442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8443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444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445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8446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447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448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449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450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131</xdr:row>
      <xdr:rowOff>9525</xdr:rowOff>
    </xdr:from>
    <xdr:to>
      <xdr:col>5</xdr:col>
      <xdr:colOff>361950</xdr:colOff>
      <xdr:row>131</xdr:row>
      <xdr:rowOff>9525</xdr:rowOff>
    </xdr:to>
    <xdr:sp macro="" textlink="">
      <xdr:nvSpPr>
        <xdr:cNvPr id="8451" name="Line 1"/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452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453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454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8455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456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457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8458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459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460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461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462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463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464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465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466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467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8468" name="Line 1"/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469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470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471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472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473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474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475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476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477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478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479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480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481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482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483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484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485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486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8487" name="Line 1"/>
        <xdr:cNvSpPr>
          <a:spLocks noChangeShapeType="1"/>
        </xdr:cNvSpPr>
      </xdr:nvSpPr>
      <xdr:spPr bwMode="auto">
        <a:xfrm>
          <a:off x="9582150" y="57416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488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489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490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491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492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493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494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495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496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497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8498" name="Line 1"/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499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500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501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8502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503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504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8505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506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507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508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509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510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131</xdr:row>
      <xdr:rowOff>9525</xdr:rowOff>
    </xdr:from>
    <xdr:to>
      <xdr:col>5</xdr:col>
      <xdr:colOff>361950</xdr:colOff>
      <xdr:row>131</xdr:row>
      <xdr:rowOff>9525</xdr:rowOff>
    </xdr:to>
    <xdr:sp macro="" textlink="">
      <xdr:nvSpPr>
        <xdr:cNvPr id="8511" name="Line 1"/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512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513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514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8515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516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517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8518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519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520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521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8522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523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524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525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26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27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528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29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30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531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8532" name="Line 1"/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533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534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35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36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37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538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39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40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541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42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43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44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45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546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47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48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549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50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51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8552" name="Line 1"/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53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54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55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556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57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58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559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60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61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62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563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64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65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66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567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68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69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70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71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8572" name="Line 1"/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73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74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75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576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77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78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579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80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81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82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83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584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85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86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87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88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8589" name="Line 1"/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90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91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92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593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94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95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596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597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98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599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600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601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602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603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604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605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606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607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130</xdr:row>
      <xdr:rowOff>9525</xdr:rowOff>
    </xdr:from>
    <xdr:to>
      <xdr:col>6</xdr:col>
      <xdr:colOff>361950</xdr:colOff>
      <xdr:row>130</xdr:row>
      <xdr:rowOff>9525</xdr:rowOff>
    </xdr:to>
    <xdr:sp macro="" textlink="">
      <xdr:nvSpPr>
        <xdr:cNvPr id="8608" name="Line 1"/>
        <xdr:cNvSpPr>
          <a:spLocks noChangeShapeType="1"/>
        </xdr:cNvSpPr>
      </xdr:nvSpPr>
      <xdr:spPr bwMode="auto">
        <a:xfrm>
          <a:off x="11439525" y="5794057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609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610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611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8612" name="Line 1"/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613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614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8615" name="Line 1"/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616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617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618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619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130</xdr:row>
      <xdr:rowOff>9525</xdr:rowOff>
    </xdr:from>
    <xdr:to>
      <xdr:col>6</xdr:col>
      <xdr:colOff>361950</xdr:colOff>
      <xdr:row>130</xdr:row>
      <xdr:rowOff>9525</xdr:rowOff>
    </xdr:to>
    <xdr:sp macro="" textlink="">
      <xdr:nvSpPr>
        <xdr:cNvPr id="8620" name="Line 1"/>
        <xdr:cNvSpPr>
          <a:spLocks noChangeShapeType="1"/>
        </xdr:cNvSpPr>
      </xdr:nvSpPr>
      <xdr:spPr bwMode="auto">
        <a:xfrm>
          <a:off x="11439525" y="5794057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621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622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623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8624" name="Line 1"/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625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626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8627" name="Line 1"/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628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629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630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133</xdr:row>
      <xdr:rowOff>9525</xdr:rowOff>
    </xdr:from>
    <xdr:to>
      <xdr:col>5</xdr:col>
      <xdr:colOff>285750</xdr:colOff>
      <xdr:row>133</xdr:row>
      <xdr:rowOff>9525</xdr:rowOff>
    </xdr:to>
    <xdr:sp macro="" textlink="">
      <xdr:nvSpPr>
        <xdr:cNvPr id="8631" name="Line 1"/>
        <xdr:cNvSpPr>
          <a:spLocks noChangeShapeType="1"/>
        </xdr:cNvSpPr>
      </xdr:nvSpPr>
      <xdr:spPr bwMode="auto">
        <a:xfrm>
          <a:off x="10401300" y="579501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133</xdr:row>
      <xdr:rowOff>9525</xdr:rowOff>
    </xdr:from>
    <xdr:to>
      <xdr:col>5</xdr:col>
      <xdr:colOff>1285875</xdr:colOff>
      <xdr:row>133</xdr:row>
      <xdr:rowOff>9525</xdr:rowOff>
    </xdr:to>
    <xdr:sp macro="" textlink="">
      <xdr:nvSpPr>
        <xdr:cNvPr id="8632" name="Line 1"/>
        <xdr:cNvSpPr>
          <a:spLocks noChangeShapeType="1"/>
        </xdr:cNvSpPr>
      </xdr:nvSpPr>
      <xdr:spPr bwMode="auto">
        <a:xfrm>
          <a:off x="10610850" y="579501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633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634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635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636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637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638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639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640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8641" name="Line 1"/>
        <xdr:cNvSpPr>
          <a:spLocks noChangeShapeType="1"/>
        </xdr:cNvSpPr>
      </xdr:nvSpPr>
      <xdr:spPr bwMode="auto">
        <a:xfrm>
          <a:off x="9582150" y="57416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642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643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644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645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646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647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648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649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650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651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652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8653" name="Line 1"/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654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655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656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8657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658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659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8660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661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662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663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664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131</xdr:row>
      <xdr:rowOff>9525</xdr:rowOff>
    </xdr:from>
    <xdr:to>
      <xdr:col>5</xdr:col>
      <xdr:colOff>361950</xdr:colOff>
      <xdr:row>131</xdr:row>
      <xdr:rowOff>9525</xdr:rowOff>
    </xdr:to>
    <xdr:sp macro="" textlink="">
      <xdr:nvSpPr>
        <xdr:cNvPr id="8665" name="Line 1"/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666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667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668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8669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670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671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8672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673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674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675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676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677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678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679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680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681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8682" name="Line 1"/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683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684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685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686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687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688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689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690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691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692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693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694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695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696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697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698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699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700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8701" name="Line 1"/>
        <xdr:cNvSpPr>
          <a:spLocks noChangeShapeType="1"/>
        </xdr:cNvSpPr>
      </xdr:nvSpPr>
      <xdr:spPr bwMode="auto">
        <a:xfrm>
          <a:off x="9582150" y="57416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702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703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704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705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706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707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708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709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710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711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8712" name="Line 1"/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713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714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715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8716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717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718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8719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720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721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722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723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724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131</xdr:row>
      <xdr:rowOff>9525</xdr:rowOff>
    </xdr:from>
    <xdr:to>
      <xdr:col>5</xdr:col>
      <xdr:colOff>361950</xdr:colOff>
      <xdr:row>131</xdr:row>
      <xdr:rowOff>9525</xdr:rowOff>
    </xdr:to>
    <xdr:sp macro="" textlink="">
      <xdr:nvSpPr>
        <xdr:cNvPr id="8725" name="Line 1"/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726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727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728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8729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730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731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8732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733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734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735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8736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737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738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739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40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41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742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43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44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745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8746" name="Line 1"/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747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748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49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50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51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752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53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54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755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56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57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58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59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760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61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62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763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64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65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8766" name="Line 1"/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67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68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69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770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71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72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773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74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75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76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777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78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79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80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781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82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83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84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85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8786" name="Line 1"/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87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88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89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790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91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92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793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94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95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96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797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798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799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800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801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802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8803" name="Line 1"/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804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805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806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807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808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809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810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811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812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813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814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815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816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817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818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819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820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821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130</xdr:row>
      <xdr:rowOff>9525</xdr:rowOff>
    </xdr:from>
    <xdr:to>
      <xdr:col>6</xdr:col>
      <xdr:colOff>361950</xdr:colOff>
      <xdr:row>130</xdr:row>
      <xdr:rowOff>9525</xdr:rowOff>
    </xdr:to>
    <xdr:sp macro="" textlink="">
      <xdr:nvSpPr>
        <xdr:cNvPr id="8822" name="Line 1"/>
        <xdr:cNvSpPr>
          <a:spLocks noChangeShapeType="1"/>
        </xdr:cNvSpPr>
      </xdr:nvSpPr>
      <xdr:spPr bwMode="auto">
        <a:xfrm>
          <a:off x="11439525" y="5794057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823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824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825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8826" name="Line 1"/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827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828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8829" name="Line 1"/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830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831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832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833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130</xdr:row>
      <xdr:rowOff>9525</xdr:rowOff>
    </xdr:from>
    <xdr:to>
      <xdr:col>6</xdr:col>
      <xdr:colOff>361950</xdr:colOff>
      <xdr:row>130</xdr:row>
      <xdr:rowOff>9525</xdr:rowOff>
    </xdr:to>
    <xdr:sp macro="" textlink="">
      <xdr:nvSpPr>
        <xdr:cNvPr id="8834" name="Line 1"/>
        <xdr:cNvSpPr>
          <a:spLocks noChangeShapeType="1"/>
        </xdr:cNvSpPr>
      </xdr:nvSpPr>
      <xdr:spPr bwMode="auto">
        <a:xfrm>
          <a:off x="11439525" y="5794057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835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836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837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8838" name="Line 1"/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839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840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8841" name="Line 1"/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8842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843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8844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133</xdr:row>
      <xdr:rowOff>9525</xdr:rowOff>
    </xdr:from>
    <xdr:to>
      <xdr:col>5</xdr:col>
      <xdr:colOff>285750</xdr:colOff>
      <xdr:row>133</xdr:row>
      <xdr:rowOff>9525</xdr:rowOff>
    </xdr:to>
    <xdr:sp macro="" textlink="">
      <xdr:nvSpPr>
        <xdr:cNvPr id="8845" name="Line 1"/>
        <xdr:cNvSpPr>
          <a:spLocks noChangeShapeType="1"/>
        </xdr:cNvSpPr>
      </xdr:nvSpPr>
      <xdr:spPr bwMode="auto">
        <a:xfrm>
          <a:off x="10401300" y="579501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133</xdr:row>
      <xdr:rowOff>9525</xdr:rowOff>
    </xdr:from>
    <xdr:to>
      <xdr:col>5</xdr:col>
      <xdr:colOff>1285875</xdr:colOff>
      <xdr:row>133</xdr:row>
      <xdr:rowOff>9525</xdr:rowOff>
    </xdr:to>
    <xdr:sp macro="" textlink="">
      <xdr:nvSpPr>
        <xdr:cNvPr id="8846" name="Line 1"/>
        <xdr:cNvSpPr>
          <a:spLocks noChangeShapeType="1"/>
        </xdr:cNvSpPr>
      </xdr:nvSpPr>
      <xdr:spPr bwMode="auto">
        <a:xfrm>
          <a:off x="10610850" y="579501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847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848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849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850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851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852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853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854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8855" name="Line 1"/>
        <xdr:cNvSpPr>
          <a:spLocks noChangeShapeType="1"/>
        </xdr:cNvSpPr>
      </xdr:nvSpPr>
      <xdr:spPr bwMode="auto">
        <a:xfrm>
          <a:off x="9582150" y="57416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856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857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858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859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860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861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862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863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864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865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866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8867" name="Line 1"/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868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869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870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8871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872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873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8874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875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876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877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878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131</xdr:row>
      <xdr:rowOff>9525</xdr:rowOff>
    </xdr:from>
    <xdr:to>
      <xdr:col>5</xdr:col>
      <xdr:colOff>361950</xdr:colOff>
      <xdr:row>131</xdr:row>
      <xdr:rowOff>9525</xdr:rowOff>
    </xdr:to>
    <xdr:sp macro="" textlink="">
      <xdr:nvSpPr>
        <xdr:cNvPr id="8879" name="Line 1"/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880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881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882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8883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884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885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8886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887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888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889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890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891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892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893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894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895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8896" name="Line 1"/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897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898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899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00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01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902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903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04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905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906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07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08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09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910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911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12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913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914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129</xdr:row>
      <xdr:rowOff>9525</xdr:rowOff>
    </xdr:from>
    <xdr:to>
      <xdr:col>5</xdr:col>
      <xdr:colOff>361950</xdr:colOff>
      <xdr:row>129</xdr:row>
      <xdr:rowOff>9525</xdr:rowOff>
    </xdr:to>
    <xdr:sp macro="" textlink="">
      <xdr:nvSpPr>
        <xdr:cNvPr id="8915" name="Line 1"/>
        <xdr:cNvSpPr>
          <a:spLocks noChangeShapeType="1"/>
        </xdr:cNvSpPr>
      </xdr:nvSpPr>
      <xdr:spPr bwMode="auto">
        <a:xfrm>
          <a:off x="9582150" y="57416700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916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917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918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919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920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921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922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923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924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925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130</xdr:row>
      <xdr:rowOff>9525</xdr:rowOff>
    </xdr:from>
    <xdr:to>
      <xdr:col>5</xdr:col>
      <xdr:colOff>361950</xdr:colOff>
      <xdr:row>130</xdr:row>
      <xdr:rowOff>9525</xdr:rowOff>
    </xdr:to>
    <xdr:sp macro="" textlink="">
      <xdr:nvSpPr>
        <xdr:cNvPr id="8926" name="Line 1"/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927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928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929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8930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931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932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130</xdr:row>
      <xdr:rowOff>9525</xdr:rowOff>
    </xdr:from>
    <xdr:to>
      <xdr:col>5</xdr:col>
      <xdr:colOff>381000</xdr:colOff>
      <xdr:row>130</xdr:row>
      <xdr:rowOff>9525</xdr:rowOff>
    </xdr:to>
    <xdr:sp macro="" textlink="">
      <xdr:nvSpPr>
        <xdr:cNvPr id="8933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130</xdr:row>
      <xdr:rowOff>9525</xdr:rowOff>
    </xdr:from>
    <xdr:to>
      <xdr:col>5</xdr:col>
      <xdr:colOff>447675</xdr:colOff>
      <xdr:row>130</xdr:row>
      <xdr:rowOff>9525</xdr:rowOff>
    </xdr:to>
    <xdr:sp macro="" textlink="">
      <xdr:nvSpPr>
        <xdr:cNvPr id="8934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935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130</xdr:row>
      <xdr:rowOff>9525</xdr:rowOff>
    </xdr:from>
    <xdr:to>
      <xdr:col>5</xdr:col>
      <xdr:colOff>400050</xdr:colOff>
      <xdr:row>130</xdr:row>
      <xdr:rowOff>9525</xdr:rowOff>
    </xdr:to>
    <xdr:sp macro="" textlink="">
      <xdr:nvSpPr>
        <xdr:cNvPr id="8936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937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938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1038225</xdr:colOff>
      <xdr:row>131</xdr:row>
      <xdr:rowOff>9525</xdr:rowOff>
    </xdr:from>
    <xdr:to>
      <xdr:col>5</xdr:col>
      <xdr:colOff>361950</xdr:colOff>
      <xdr:row>131</xdr:row>
      <xdr:rowOff>9525</xdr:rowOff>
    </xdr:to>
    <xdr:sp macro="" textlink="">
      <xdr:nvSpPr>
        <xdr:cNvPr id="8939" name="Line 1"/>
        <xdr:cNvSpPr>
          <a:spLocks noChangeShapeType="1"/>
        </xdr:cNvSpPr>
      </xdr:nvSpPr>
      <xdr:spPr bwMode="auto">
        <a:xfrm>
          <a:off x="9582150" y="57940575"/>
          <a:ext cx="11811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940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941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942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8943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944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945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8946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947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948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949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131</xdr:row>
      <xdr:rowOff>9525</xdr:rowOff>
    </xdr:from>
    <xdr:to>
      <xdr:col>5</xdr:col>
      <xdr:colOff>381000</xdr:colOff>
      <xdr:row>131</xdr:row>
      <xdr:rowOff>9525</xdr:rowOff>
    </xdr:to>
    <xdr:sp macro="" textlink="">
      <xdr:nvSpPr>
        <xdr:cNvPr id="8950" name="Line 1"/>
        <xdr:cNvSpPr>
          <a:spLocks noChangeShapeType="1"/>
        </xdr:cNvSpPr>
      </xdr:nvSpPr>
      <xdr:spPr bwMode="auto">
        <a:xfrm>
          <a:off x="9648825" y="57940575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131</xdr:row>
      <xdr:rowOff>9525</xdr:rowOff>
    </xdr:from>
    <xdr:to>
      <xdr:col>5</xdr:col>
      <xdr:colOff>447675</xdr:colOff>
      <xdr:row>131</xdr:row>
      <xdr:rowOff>9525</xdr:rowOff>
    </xdr:to>
    <xdr:sp macro="" textlink="">
      <xdr:nvSpPr>
        <xdr:cNvPr id="8951" name="Line 1"/>
        <xdr:cNvSpPr>
          <a:spLocks noChangeShapeType="1"/>
        </xdr:cNvSpPr>
      </xdr:nvSpPr>
      <xdr:spPr bwMode="auto">
        <a:xfrm>
          <a:off x="9620250" y="57940575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131</xdr:row>
      <xdr:rowOff>9525</xdr:rowOff>
    </xdr:from>
    <xdr:to>
      <xdr:col>5</xdr:col>
      <xdr:colOff>400050</xdr:colOff>
      <xdr:row>131</xdr:row>
      <xdr:rowOff>9525</xdr:rowOff>
    </xdr:to>
    <xdr:sp macro="" textlink="">
      <xdr:nvSpPr>
        <xdr:cNvPr id="8952" name="Line 1"/>
        <xdr:cNvSpPr>
          <a:spLocks noChangeShapeType="1"/>
        </xdr:cNvSpPr>
      </xdr:nvSpPr>
      <xdr:spPr bwMode="auto">
        <a:xfrm>
          <a:off x="9601200" y="57940575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953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954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55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956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957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58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1104900</xdr:colOff>
      <xdr:row>129</xdr:row>
      <xdr:rowOff>9525</xdr:rowOff>
    </xdr:from>
    <xdr:to>
      <xdr:col>5</xdr:col>
      <xdr:colOff>381000</xdr:colOff>
      <xdr:row>129</xdr:row>
      <xdr:rowOff>9525</xdr:rowOff>
    </xdr:to>
    <xdr:sp macro="" textlink="">
      <xdr:nvSpPr>
        <xdr:cNvPr id="8959" name="Line 1"/>
        <xdr:cNvSpPr>
          <a:spLocks noChangeShapeType="1"/>
        </xdr:cNvSpPr>
      </xdr:nvSpPr>
      <xdr:spPr bwMode="auto">
        <a:xfrm>
          <a:off x="9648825" y="57416700"/>
          <a:ext cx="11334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8960" name="Line 1"/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1076325</xdr:colOff>
      <xdr:row>129</xdr:row>
      <xdr:rowOff>9525</xdr:rowOff>
    </xdr:from>
    <xdr:to>
      <xdr:col>5</xdr:col>
      <xdr:colOff>447675</xdr:colOff>
      <xdr:row>129</xdr:row>
      <xdr:rowOff>9525</xdr:rowOff>
    </xdr:to>
    <xdr:sp macro="" textlink="">
      <xdr:nvSpPr>
        <xdr:cNvPr id="8961" name="Line 1"/>
        <xdr:cNvSpPr>
          <a:spLocks noChangeShapeType="1"/>
        </xdr:cNvSpPr>
      </xdr:nvSpPr>
      <xdr:spPr bwMode="auto">
        <a:xfrm>
          <a:off x="9620250" y="57416700"/>
          <a:ext cx="12287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962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963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64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65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966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967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68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969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970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71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72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73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974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975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76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1057275</xdr:colOff>
      <xdr:row>129</xdr:row>
      <xdr:rowOff>9525</xdr:rowOff>
    </xdr:from>
    <xdr:to>
      <xdr:col>5</xdr:col>
      <xdr:colOff>400050</xdr:colOff>
      <xdr:row>129</xdr:row>
      <xdr:rowOff>9525</xdr:rowOff>
    </xdr:to>
    <xdr:sp macro="" textlink="">
      <xdr:nvSpPr>
        <xdr:cNvPr id="8977" name="Line 1"/>
        <xdr:cNvSpPr>
          <a:spLocks noChangeShapeType="1"/>
        </xdr:cNvSpPr>
      </xdr:nvSpPr>
      <xdr:spPr bwMode="auto">
        <a:xfrm>
          <a:off x="9601200" y="57416700"/>
          <a:ext cx="12001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978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79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8980" name="Line 1"/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981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82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83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984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985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86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987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988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89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90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991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992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93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94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8995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996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97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8998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8999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9000" name="Line 1"/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9001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9002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9003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9004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9005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9006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9007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9008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9009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9010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9011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9012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9013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9014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9015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9016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129</xdr:row>
      <xdr:rowOff>9525</xdr:rowOff>
    </xdr:from>
    <xdr:to>
      <xdr:col>6</xdr:col>
      <xdr:colOff>361950</xdr:colOff>
      <xdr:row>129</xdr:row>
      <xdr:rowOff>9525</xdr:rowOff>
    </xdr:to>
    <xdr:sp macro="" textlink="">
      <xdr:nvSpPr>
        <xdr:cNvPr id="9017" name="Line 1"/>
        <xdr:cNvSpPr>
          <a:spLocks noChangeShapeType="1"/>
        </xdr:cNvSpPr>
      </xdr:nvSpPr>
      <xdr:spPr bwMode="auto">
        <a:xfrm>
          <a:off x="11439525" y="57416700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9018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9019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9020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9021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9022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9023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9024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9025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9026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9027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129</xdr:row>
      <xdr:rowOff>9525</xdr:rowOff>
    </xdr:from>
    <xdr:to>
      <xdr:col>6</xdr:col>
      <xdr:colOff>381000</xdr:colOff>
      <xdr:row>129</xdr:row>
      <xdr:rowOff>9525</xdr:rowOff>
    </xdr:to>
    <xdr:sp macro="" textlink="">
      <xdr:nvSpPr>
        <xdr:cNvPr id="9028" name="Line 1"/>
        <xdr:cNvSpPr>
          <a:spLocks noChangeShapeType="1"/>
        </xdr:cNvSpPr>
      </xdr:nvSpPr>
      <xdr:spPr bwMode="auto">
        <a:xfrm>
          <a:off x="11506200" y="57416700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129</xdr:row>
      <xdr:rowOff>9525</xdr:rowOff>
    </xdr:from>
    <xdr:to>
      <xdr:col>6</xdr:col>
      <xdr:colOff>447675</xdr:colOff>
      <xdr:row>129</xdr:row>
      <xdr:rowOff>9525</xdr:rowOff>
    </xdr:to>
    <xdr:sp macro="" textlink="">
      <xdr:nvSpPr>
        <xdr:cNvPr id="9029" name="Line 1"/>
        <xdr:cNvSpPr>
          <a:spLocks noChangeShapeType="1"/>
        </xdr:cNvSpPr>
      </xdr:nvSpPr>
      <xdr:spPr bwMode="auto">
        <a:xfrm>
          <a:off x="11477625" y="57416700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9030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129</xdr:row>
      <xdr:rowOff>9525</xdr:rowOff>
    </xdr:from>
    <xdr:to>
      <xdr:col>6</xdr:col>
      <xdr:colOff>400050</xdr:colOff>
      <xdr:row>129</xdr:row>
      <xdr:rowOff>9525</xdr:rowOff>
    </xdr:to>
    <xdr:sp macro="" textlink="">
      <xdr:nvSpPr>
        <xdr:cNvPr id="9031" name="Line 1"/>
        <xdr:cNvSpPr>
          <a:spLocks noChangeShapeType="1"/>
        </xdr:cNvSpPr>
      </xdr:nvSpPr>
      <xdr:spPr bwMode="auto">
        <a:xfrm>
          <a:off x="11458575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9032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9033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9034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9035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130</xdr:row>
      <xdr:rowOff>9525</xdr:rowOff>
    </xdr:from>
    <xdr:to>
      <xdr:col>6</xdr:col>
      <xdr:colOff>361950</xdr:colOff>
      <xdr:row>130</xdr:row>
      <xdr:rowOff>9525</xdr:rowOff>
    </xdr:to>
    <xdr:sp macro="" textlink="">
      <xdr:nvSpPr>
        <xdr:cNvPr id="9036" name="Line 1"/>
        <xdr:cNvSpPr>
          <a:spLocks noChangeShapeType="1"/>
        </xdr:cNvSpPr>
      </xdr:nvSpPr>
      <xdr:spPr bwMode="auto">
        <a:xfrm>
          <a:off x="11439525" y="5794057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9037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9038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9039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9040" name="Line 1"/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9041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9042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9043" name="Line 1"/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9044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9045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9046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9047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1038225</xdr:colOff>
      <xdr:row>130</xdr:row>
      <xdr:rowOff>9525</xdr:rowOff>
    </xdr:from>
    <xdr:to>
      <xdr:col>6</xdr:col>
      <xdr:colOff>361950</xdr:colOff>
      <xdr:row>130</xdr:row>
      <xdr:rowOff>9525</xdr:rowOff>
    </xdr:to>
    <xdr:sp macro="" textlink="">
      <xdr:nvSpPr>
        <xdr:cNvPr id="9048" name="Line 1"/>
        <xdr:cNvSpPr>
          <a:spLocks noChangeShapeType="1"/>
        </xdr:cNvSpPr>
      </xdr:nvSpPr>
      <xdr:spPr bwMode="auto">
        <a:xfrm>
          <a:off x="11439525" y="57940575"/>
          <a:ext cx="952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9049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9050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9051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9052" name="Line 1"/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9053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9054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130</xdr:row>
      <xdr:rowOff>9525</xdr:rowOff>
    </xdr:from>
    <xdr:to>
      <xdr:col>6</xdr:col>
      <xdr:colOff>381000</xdr:colOff>
      <xdr:row>130</xdr:row>
      <xdr:rowOff>9525</xdr:rowOff>
    </xdr:to>
    <xdr:sp macro="" textlink="">
      <xdr:nvSpPr>
        <xdr:cNvPr id="9055" name="Line 1"/>
        <xdr:cNvSpPr>
          <a:spLocks noChangeShapeType="1"/>
        </xdr:cNvSpPr>
      </xdr:nvSpPr>
      <xdr:spPr bwMode="auto">
        <a:xfrm>
          <a:off x="11506200" y="57940575"/>
          <a:ext cx="9048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130</xdr:row>
      <xdr:rowOff>9525</xdr:rowOff>
    </xdr:from>
    <xdr:to>
      <xdr:col>6</xdr:col>
      <xdr:colOff>447675</xdr:colOff>
      <xdr:row>130</xdr:row>
      <xdr:rowOff>9525</xdr:rowOff>
    </xdr:to>
    <xdr:sp macro="" textlink="">
      <xdr:nvSpPr>
        <xdr:cNvPr id="9056" name="Line 1"/>
        <xdr:cNvSpPr>
          <a:spLocks noChangeShapeType="1"/>
        </xdr:cNvSpPr>
      </xdr:nvSpPr>
      <xdr:spPr bwMode="auto">
        <a:xfrm>
          <a:off x="11477625" y="57940575"/>
          <a:ext cx="10001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9057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1057275</xdr:colOff>
      <xdr:row>130</xdr:row>
      <xdr:rowOff>9525</xdr:rowOff>
    </xdr:from>
    <xdr:to>
      <xdr:col>6</xdr:col>
      <xdr:colOff>400050</xdr:colOff>
      <xdr:row>130</xdr:row>
      <xdr:rowOff>9525</xdr:rowOff>
    </xdr:to>
    <xdr:sp macro="" textlink="">
      <xdr:nvSpPr>
        <xdr:cNvPr id="9058" name="Line 1"/>
        <xdr:cNvSpPr>
          <a:spLocks noChangeShapeType="1"/>
        </xdr:cNvSpPr>
      </xdr:nvSpPr>
      <xdr:spPr bwMode="auto">
        <a:xfrm>
          <a:off x="11458575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133</xdr:row>
      <xdr:rowOff>9525</xdr:rowOff>
    </xdr:from>
    <xdr:to>
      <xdr:col>5</xdr:col>
      <xdr:colOff>285750</xdr:colOff>
      <xdr:row>133</xdr:row>
      <xdr:rowOff>9525</xdr:rowOff>
    </xdr:to>
    <xdr:sp macro="" textlink="">
      <xdr:nvSpPr>
        <xdr:cNvPr id="9059" name="Line 1"/>
        <xdr:cNvSpPr>
          <a:spLocks noChangeShapeType="1"/>
        </xdr:cNvSpPr>
      </xdr:nvSpPr>
      <xdr:spPr bwMode="auto">
        <a:xfrm>
          <a:off x="10401300" y="57950100"/>
          <a:ext cx="2857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133</xdr:row>
      <xdr:rowOff>9525</xdr:rowOff>
    </xdr:from>
    <xdr:to>
      <xdr:col>5</xdr:col>
      <xdr:colOff>1285875</xdr:colOff>
      <xdr:row>133</xdr:row>
      <xdr:rowOff>9525</xdr:rowOff>
    </xdr:to>
    <xdr:sp macro="" textlink="">
      <xdr:nvSpPr>
        <xdr:cNvPr id="9060" name="Line 1"/>
        <xdr:cNvSpPr>
          <a:spLocks noChangeShapeType="1"/>
        </xdr:cNvSpPr>
      </xdr:nvSpPr>
      <xdr:spPr bwMode="auto">
        <a:xfrm>
          <a:off x="10610850" y="579501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142875</xdr:colOff>
      <xdr:row>133</xdr:row>
      <xdr:rowOff>9525</xdr:rowOff>
    </xdr:from>
    <xdr:to>
      <xdr:col>14</xdr:col>
      <xdr:colOff>714375</xdr:colOff>
      <xdr:row>133</xdr:row>
      <xdr:rowOff>9525</xdr:rowOff>
    </xdr:to>
    <xdr:sp macro="" textlink="">
      <xdr:nvSpPr>
        <xdr:cNvPr id="9061" name="Line 1"/>
        <xdr:cNvSpPr>
          <a:spLocks noChangeShapeType="1"/>
        </xdr:cNvSpPr>
      </xdr:nvSpPr>
      <xdr:spPr bwMode="auto">
        <a:xfrm>
          <a:off x="25669875" y="5795010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142875</xdr:colOff>
      <xdr:row>133</xdr:row>
      <xdr:rowOff>9525</xdr:rowOff>
    </xdr:from>
    <xdr:to>
      <xdr:col>14</xdr:col>
      <xdr:colOff>714375</xdr:colOff>
      <xdr:row>133</xdr:row>
      <xdr:rowOff>9525</xdr:rowOff>
    </xdr:to>
    <xdr:sp macro="" textlink="">
      <xdr:nvSpPr>
        <xdr:cNvPr id="9062" name="Line 1"/>
        <xdr:cNvSpPr>
          <a:spLocks noChangeShapeType="1"/>
        </xdr:cNvSpPr>
      </xdr:nvSpPr>
      <xdr:spPr bwMode="auto">
        <a:xfrm>
          <a:off x="25669875" y="5795010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142875</xdr:colOff>
      <xdr:row>133</xdr:row>
      <xdr:rowOff>9525</xdr:rowOff>
    </xdr:from>
    <xdr:to>
      <xdr:col>14</xdr:col>
      <xdr:colOff>714375</xdr:colOff>
      <xdr:row>133</xdr:row>
      <xdr:rowOff>9525</xdr:rowOff>
    </xdr:to>
    <xdr:sp macro="" textlink="">
      <xdr:nvSpPr>
        <xdr:cNvPr id="9063" name="Line 1"/>
        <xdr:cNvSpPr>
          <a:spLocks noChangeShapeType="1"/>
        </xdr:cNvSpPr>
      </xdr:nvSpPr>
      <xdr:spPr bwMode="auto">
        <a:xfrm>
          <a:off x="25669875" y="57950100"/>
          <a:ext cx="5715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064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06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066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06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068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069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07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07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072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073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07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075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076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07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07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07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080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081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08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08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08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085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086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08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088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08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090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09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092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093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09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09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096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097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09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099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100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0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0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0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104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105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0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107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0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109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110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1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1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113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114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1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116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117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1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1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120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121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2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2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124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125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2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2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2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129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130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3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3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133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134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3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36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3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38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3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140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41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4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4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144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45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4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147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48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4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5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5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152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53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5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55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5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57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5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159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60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6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6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163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64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6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166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67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6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6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7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171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72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7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74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7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176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77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7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7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180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81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8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183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84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8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8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187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88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8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9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191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92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9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94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9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196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197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9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19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200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201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0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203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204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0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0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0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208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209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1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211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1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213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1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215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216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217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218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219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9220" name="Line 1"/>
        <xdr:cNvSpPr>
          <a:spLocks noChangeShapeType="1"/>
        </xdr:cNvSpPr>
      </xdr:nvSpPr>
      <xdr:spPr bwMode="auto">
        <a:xfrm>
          <a:off x="24869775" y="579405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221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222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223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9224" name="Line 1"/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225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226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9227" name="Line 1"/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228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229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230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231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9232" name="Line 1"/>
        <xdr:cNvSpPr>
          <a:spLocks noChangeShapeType="1"/>
        </xdr:cNvSpPr>
      </xdr:nvSpPr>
      <xdr:spPr bwMode="auto">
        <a:xfrm>
          <a:off x="24869775" y="579405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233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234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235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9236" name="Line 1"/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237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238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9239" name="Line 1"/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240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241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242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243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4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245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4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247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248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4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5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251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252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5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254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255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5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5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5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259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260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6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6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6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264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265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6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267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6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269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7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271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272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7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7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275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276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7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278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279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8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8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8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283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284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8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286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8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288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289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9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9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292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293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9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295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296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9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29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299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300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0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0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303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304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0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0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0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308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309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1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1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312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313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1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15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1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17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1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319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20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2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2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323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24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2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326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27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2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2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3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331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32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3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34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3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36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3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338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39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4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4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342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43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4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345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46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4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4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4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350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51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5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53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5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355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56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5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5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359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60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6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362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63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6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6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366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67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6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6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370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71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7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73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7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375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76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7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7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379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80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8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382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83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8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8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8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387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88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8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90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9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392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39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394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395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396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397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398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9399" name="Line 1"/>
        <xdr:cNvSpPr>
          <a:spLocks noChangeShapeType="1"/>
        </xdr:cNvSpPr>
      </xdr:nvSpPr>
      <xdr:spPr bwMode="auto">
        <a:xfrm>
          <a:off x="24869775" y="579405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400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401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402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9403" name="Line 1"/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404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405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9406" name="Line 1"/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407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408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409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410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9411" name="Line 1"/>
        <xdr:cNvSpPr>
          <a:spLocks noChangeShapeType="1"/>
        </xdr:cNvSpPr>
      </xdr:nvSpPr>
      <xdr:spPr bwMode="auto">
        <a:xfrm>
          <a:off x="24869775" y="579405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412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413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414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9415" name="Line 1"/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416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417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9418" name="Line 1"/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419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420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421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22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2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24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2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426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27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2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2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430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31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3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433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34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3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3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3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438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39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4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4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4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443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44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4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46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4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48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4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450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51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5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5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454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55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5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457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58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5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6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6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462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63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6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65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6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467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68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6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7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471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72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7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474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75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7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7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478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79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8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8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482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83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8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8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8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487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88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8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9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491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457200</xdr:colOff>
      <xdr:row>129</xdr:row>
      <xdr:rowOff>9525</xdr:rowOff>
    </xdr:to>
    <xdr:sp macro="" textlink="">
      <xdr:nvSpPr>
        <xdr:cNvPr id="9492" name="Line 1"/>
        <xdr:cNvSpPr>
          <a:spLocks noChangeShapeType="1"/>
        </xdr:cNvSpPr>
      </xdr:nvSpPr>
      <xdr:spPr bwMode="auto">
        <a:xfrm>
          <a:off x="24907875" y="57416700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9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494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9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496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49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498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499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0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0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502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03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0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505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06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0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0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0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510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11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1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13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1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15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1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517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18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19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2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521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22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2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524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25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2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2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2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529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30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3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32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3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534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35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3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3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538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39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4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541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42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4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4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545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46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4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4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549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50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51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52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5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554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55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56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57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558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59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6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561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62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63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64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65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129</xdr:row>
      <xdr:rowOff>9525</xdr:rowOff>
    </xdr:from>
    <xdr:to>
      <xdr:col>14</xdr:col>
      <xdr:colOff>381000</xdr:colOff>
      <xdr:row>129</xdr:row>
      <xdr:rowOff>9525</xdr:rowOff>
    </xdr:to>
    <xdr:sp macro="" textlink="">
      <xdr:nvSpPr>
        <xdr:cNvPr id="9566" name="Line 1"/>
        <xdr:cNvSpPr>
          <a:spLocks noChangeShapeType="1"/>
        </xdr:cNvSpPr>
      </xdr:nvSpPr>
      <xdr:spPr bwMode="auto">
        <a:xfrm>
          <a:off x="24936450" y="57416700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67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68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69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70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129</xdr:row>
      <xdr:rowOff>9525</xdr:rowOff>
    </xdr:from>
    <xdr:to>
      <xdr:col>14</xdr:col>
      <xdr:colOff>361950</xdr:colOff>
      <xdr:row>129</xdr:row>
      <xdr:rowOff>9525</xdr:rowOff>
    </xdr:to>
    <xdr:sp macro="" textlink="">
      <xdr:nvSpPr>
        <xdr:cNvPr id="9571" name="Line 1"/>
        <xdr:cNvSpPr>
          <a:spLocks noChangeShapeType="1"/>
        </xdr:cNvSpPr>
      </xdr:nvSpPr>
      <xdr:spPr bwMode="auto">
        <a:xfrm>
          <a:off x="24869775" y="57416700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129</xdr:row>
      <xdr:rowOff>9525</xdr:rowOff>
    </xdr:from>
    <xdr:to>
      <xdr:col>14</xdr:col>
      <xdr:colOff>400050</xdr:colOff>
      <xdr:row>129</xdr:row>
      <xdr:rowOff>9525</xdr:rowOff>
    </xdr:to>
    <xdr:sp macro="" textlink="">
      <xdr:nvSpPr>
        <xdr:cNvPr id="9572" name="Line 1"/>
        <xdr:cNvSpPr>
          <a:spLocks noChangeShapeType="1"/>
        </xdr:cNvSpPr>
      </xdr:nvSpPr>
      <xdr:spPr bwMode="auto">
        <a:xfrm>
          <a:off x="24888825" y="57416700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129</xdr:row>
      <xdr:rowOff>9525</xdr:rowOff>
    </xdr:from>
    <xdr:to>
      <xdr:col>14</xdr:col>
      <xdr:colOff>447675</xdr:colOff>
      <xdr:row>129</xdr:row>
      <xdr:rowOff>9525</xdr:rowOff>
    </xdr:to>
    <xdr:sp macro="" textlink="">
      <xdr:nvSpPr>
        <xdr:cNvPr id="9573" name="Line 1"/>
        <xdr:cNvSpPr>
          <a:spLocks noChangeShapeType="1"/>
        </xdr:cNvSpPr>
      </xdr:nvSpPr>
      <xdr:spPr bwMode="auto">
        <a:xfrm>
          <a:off x="24907875" y="57416700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574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575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576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577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9578" name="Line 1"/>
        <xdr:cNvSpPr>
          <a:spLocks noChangeShapeType="1"/>
        </xdr:cNvSpPr>
      </xdr:nvSpPr>
      <xdr:spPr bwMode="auto">
        <a:xfrm>
          <a:off x="24869775" y="579405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579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580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581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9582" name="Line 1"/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583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584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9585" name="Line 1"/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586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587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588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589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1038225</xdr:colOff>
      <xdr:row>130</xdr:row>
      <xdr:rowOff>9525</xdr:rowOff>
    </xdr:from>
    <xdr:to>
      <xdr:col>14</xdr:col>
      <xdr:colOff>361950</xdr:colOff>
      <xdr:row>130</xdr:row>
      <xdr:rowOff>9525</xdr:rowOff>
    </xdr:to>
    <xdr:sp macro="" textlink="">
      <xdr:nvSpPr>
        <xdr:cNvPr id="9590" name="Line 1"/>
        <xdr:cNvSpPr>
          <a:spLocks noChangeShapeType="1"/>
        </xdr:cNvSpPr>
      </xdr:nvSpPr>
      <xdr:spPr bwMode="auto">
        <a:xfrm>
          <a:off x="24869775" y="57940575"/>
          <a:ext cx="101917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591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592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593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9594" name="Line 1"/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595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596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1104900</xdr:colOff>
      <xdr:row>130</xdr:row>
      <xdr:rowOff>9525</xdr:rowOff>
    </xdr:from>
    <xdr:to>
      <xdr:col>14</xdr:col>
      <xdr:colOff>381000</xdr:colOff>
      <xdr:row>130</xdr:row>
      <xdr:rowOff>9525</xdr:rowOff>
    </xdr:to>
    <xdr:sp macro="" textlink="">
      <xdr:nvSpPr>
        <xdr:cNvPr id="9597" name="Line 1"/>
        <xdr:cNvSpPr>
          <a:spLocks noChangeShapeType="1"/>
        </xdr:cNvSpPr>
      </xdr:nvSpPr>
      <xdr:spPr bwMode="auto">
        <a:xfrm>
          <a:off x="24936450" y="57940575"/>
          <a:ext cx="97155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1076325</xdr:colOff>
      <xdr:row>130</xdr:row>
      <xdr:rowOff>9525</xdr:rowOff>
    </xdr:from>
    <xdr:to>
      <xdr:col>14</xdr:col>
      <xdr:colOff>447675</xdr:colOff>
      <xdr:row>130</xdr:row>
      <xdr:rowOff>9525</xdr:rowOff>
    </xdr:to>
    <xdr:sp macro="" textlink="">
      <xdr:nvSpPr>
        <xdr:cNvPr id="9598" name="Line 1"/>
        <xdr:cNvSpPr>
          <a:spLocks noChangeShapeType="1"/>
        </xdr:cNvSpPr>
      </xdr:nvSpPr>
      <xdr:spPr bwMode="auto">
        <a:xfrm>
          <a:off x="24907875" y="57940575"/>
          <a:ext cx="1066800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599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1057275</xdr:colOff>
      <xdr:row>130</xdr:row>
      <xdr:rowOff>9525</xdr:rowOff>
    </xdr:from>
    <xdr:to>
      <xdr:col>14</xdr:col>
      <xdr:colOff>400050</xdr:colOff>
      <xdr:row>130</xdr:row>
      <xdr:rowOff>9525</xdr:rowOff>
    </xdr:to>
    <xdr:sp macro="" textlink="">
      <xdr:nvSpPr>
        <xdr:cNvPr id="9600" name="Line 1"/>
        <xdr:cNvSpPr>
          <a:spLocks noChangeShapeType="1"/>
        </xdr:cNvSpPr>
      </xdr:nvSpPr>
      <xdr:spPr bwMode="auto">
        <a:xfrm>
          <a:off x="24888825" y="57940575"/>
          <a:ext cx="10382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134</xdr:row>
      <xdr:rowOff>9525</xdr:rowOff>
    </xdr:from>
    <xdr:to>
      <xdr:col>5</xdr:col>
      <xdr:colOff>285750</xdr:colOff>
      <xdr:row>134</xdr:row>
      <xdr:rowOff>9525</xdr:rowOff>
    </xdr:to>
    <xdr:sp macro="" textlink="">
      <xdr:nvSpPr>
        <xdr:cNvPr id="9601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134</xdr:row>
      <xdr:rowOff>9525</xdr:rowOff>
    </xdr:from>
    <xdr:to>
      <xdr:col>5</xdr:col>
      <xdr:colOff>1285875</xdr:colOff>
      <xdr:row>134</xdr:row>
      <xdr:rowOff>9525</xdr:rowOff>
    </xdr:to>
    <xdr:sp macro="" textlink="">
      <xdr:nvSpPr>
        <xdr:cNvPr id="9602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603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134</xdr:row>
      <xdr:rowOff>9525</xdr:rowOff>
    </xdr:from>
    <xdr:to>
      <xdr:col>5</xdr:col>
      <xdr:colOff>285750</xdr:colOff>
      <xdr:row>134</xdr:row>
      <xdr:rowOff>9525</xdr:rowOff>
    </xdr:to>
    <xdr:sp macro="" textlink="">
      <xdr:nvSpPr>
        <xdr:cNvPr id="960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134</xdr:row>
      <xdr:rowOff>9525</xdr:rowOff>
    </xdr:from>
    <xdr:to>
      <xdr:col>5</xdr:col>
      <xdr:colOff>1285875</xdr:colOff>
      <xdr:row>134</xdr:row>
      <xdr:rowOff>9525</xdr:rowOff>
    </xdr:to>
    <xdr:sp macro="" textlink="">
      <xdr:nvSpPr>
        <xdr:cNvPr id="960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606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134</xdr:row>
      <xdr:rowOff>9525</xdr:rowOff>
    </xdr:from>
    <xdr:to>
      <xdr:col>5</xdr:col>
      <xdr:colOff>285750</xdr:colOff>
      <xdr:row>134</xdr:row>
      <xdr:rowOff>9525</xdr:rowOff>
    </xdr:to>
    <xdr:sp macro="" textlink="">
      <xdr:nvSpPr>
        <xdr:cNvPr id="960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134</xdr:row>
      <xdr:rowOff>9525</xdr:rowOff>
    </xdr:from>
    <xdr:to>
      <xdr:col>5</xdr:col>
      <xdr:colOff>1285875</xdr:colOff>
      <xdr:row>134</xdr:row>
      <xdr:rowOff>9525</xdr:rowOff>
    </xdr:to>
    <xdr:sp macro="" textlink="">
      <xdr:nvSpPr>
        <xdr:cNvPr id="960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609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134</xdr:row>
      <xdr:rowOff>9525</xdr:rowOff>
    </xdr:from>
    <xdr:to>
      <xdr:col>5</xdr:col>
      <xdr:colOff>285750</xdr:colOff>
      <xdr:row>134</xdr:row>
      <xdr:rowOff>9525</xdr:rowOff>
    </xdr:to>
    <xdr:sp macro="" textlink="">
      <xdr:nvSpPr>
        <xdr:cNvPr id="9610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134</xdr:row>
      <xdr:rowOff>9525</xdr:rowOff>
    </xdr:from>
    <xdr:to>
      <xdr:col>5</xdr:col>
      <xdr:colOff>1285875</xdr:colOff>
      <xdr:row>134</xdr:row>
      <xdr:rowOff>9525</xdr:rowOff>
    </xdr:to>
    <xdr:sp macro="" textlink="">
      <xdr:nvSpPr>
        <xdr:cNvPr id="9611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134</xdr:row>
      <xdr:rowOff>9525</xdr:rowOff>
    </xdr:from>
    <xdr:to>
      <xdr:col>5</xdr:col>
      <xdr:colOff>285750</xdr:colOff>
      <xdr:row>134</xdr:row>
      <xdr:rowOff>9525</xdr:rowOff>
    </xdr:to>
    <xdr:sp macro="" textlink="">
      <xdr:nvSpPr>
        <xdr:cNvPr id="961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134</xdr:row>
      <xdr:rowOff>9525</xdr:rowOff>
    </xdr:from>
    <xdr:to>
      <xdr:col>5</xdr:col>
      <xdr:colOff>1285875</xdr:colOff>
      <xdr:row>134</xdr:row>
      <xdr:rowOff>9525</xdr:rowOff>
    </xdr:to>
    <xdr:sp macro="" textlink="">
      <xdr:nvSpPr>
        <xdr:cNvPr id="961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134</xdr:row>
      <xdr:rowOff>9525</xdr:rowOff>
    </xdr:from>
    <xdr:to>
      <xdr:col>5</xdr:col>
      <xdr:colOff>285750</xdr:colOff>
      <xdr:row>134</xdr:row>
      <xdr:rowOff>9525</xdr:rowOff>
    </xdr:to>
    <xdr:sp macro="" textlink="">
      <xdr:nvSpPr>
        <xdr:cNvPr id="961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134</xdr:row>
      <xdr:rowOff>9525</xdr:rowOff>
    </xdr:from>
    <xdr:to>
      <xdr:col>5</xdr:col>
      <xdr:colOff>1285875</xdr:colOff>
      <xdr:row>134</xdr:row>
      <xdr:rowOff>9525</xdr:rowOff>
    </xdr:to>
    <xdr:sp macro="" textlink="">
      <xdr:nvSpPr>
        <xdr:cNvPr id="961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616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134</xdr:row>
      <xdr:rowOff>9525</xdr:rowOff>
    </xdr:from>
    <xdr:to>
      <xdr:col>6</xdr:col>
      <xdr:colOff>1285875</xdr:colOff>
      <xdr:row>134</xdr:row>
      <xdr:rowOff>9525</xdr:rowOff>
    </xdr:to>
    <xdr:sp macro="" textlink="">
      <xdr:nvSpPr>
        <xdr:cNvPr id="9617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618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61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134</xdr:row>
      <xdr:rowOff>9525</xdr:rowOff>
    </xdr:from>
    <xdr:to>
      <xdr:col>6</xdr:col>
      <xdr:colOff>1285875</xdr:colOff>
      <xdr:row>134</xdr:row>
      <xdr:rowOff>9525</xdr:rowOff>
    </xdr:to>
    <xdr:sp macro="" textlink="">
      <xdr:nvSpPr>
        <xdr:cNvPr id="962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621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62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134</xdr:row>
      <xdr:rowOff>9525</xdr:rowOff>
    </xdr:from>
    <xdr:to>
      <xdr:col>6</xdr:col>
      <xdr:colOff>1285875</xdr:colOff>
      <xdr:row>134</xdr:row>
      <xdr:rowOff>9525</xdr:rowOff>
    </xdr:to>
    <xdr:sp macro="" textlink="">
      <xdr:nvSpPr>
        <xdr:cNvPr id="962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624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625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134</xdr:row>
      <xdr:rowOff>9525</xdr:rowOff>
    </xdr:from>
    <xdr:to>
      <xdr:col>6</xdr:col>
      <xdr:colOff>1285875</xdr:colOff>
      <xdr:row>134</xdr:row>
      <xdr:rowOff>9525</xdr:rowOff>
    </xdr:to>
    <xdr:sp macro="" textlink="">
      <xdr:nvSpPr>
        <xdr:cNvPr id="9626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62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134</xdr:row>
      <xdr:rowOff>9525</xdr:rowOff>
    </xdr:from>
    <xdr:to>
      <xdr:col>6</xdr:col>
      <xdr:colOff>1285875</xdr:colOff>
      <xdr:row>134</xdr:row>
      <xdr:rowOff>9525</xdr:rowOff>
    </xdr:to>
    <xdr:sp macro="" textlink="">
      <xdr:nvSpPr>
        <xdr:cNvPr id="962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62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134</xdr:row>
      <xdr:rowOff>9525</xdr:rowOff>
    </xdr:from>
    <xdr:to>
      <xdr:col>6</xdr:col>
      <xdr:colOff>1285875</xdr:colOff>
      <xdr:row>134</xdr:row>
      <xdr:rowOff>9525</xdr:rowOff>
    </xdr:to>
    <xdr:sp macro="" textlink="">
      <xdr:nvSpPr>
        <xdr:cNvPr id="963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631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134</xdr:row>
      <xdr:rowOff>9525</xdr:rowOff>
    </xdr:from>
    <xdr:to>
      <xdr:col>7</xdr:col>
      <xdr:colOff>1285875</xdr:colOff>
      <xdr:row>134</xdr:row>
      <xdr:rowOff>9525</xdr:rowOff>
    </xdr:to>
    <xdr:sp macro="" textlink="">
      <xdr:nvSpPr>
        <xdr:cNvPr id="9632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633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63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134</xdr:row>
      <xdr:rowOff>9525</xdr:rowOff>
    </xdr:from>
    <xdr:to>
      <xdr:col>7</xdr:col>
      <xdr:colOff>1285875</xdr:colOff>
      <xdr:row>134</xdr:row>
      <xdr:rowOff>9525</xdr:rowOff>
    </xdr:to>
    <xdr:sp macro="" textlink="">
      <xdr:nvSpPr>
        <xdr:cNvPr id="963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636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63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134</xdr:row>
      <xdr:rowOff>9525</xdr:rowOff>
    </xdr:from>
    <xdr:to>
      <xdr:col>7</xdr:col>
      <xdr:colOff>1285875</xdr:colOff>
      <xdr:row>134</xdr:row>
      <xdr:rowOff>9525</xdr:rowOff>
    </xdr:to>
    <xdr:sp macro="" textlink="">
      <xdr:nvSpPr>
        <xdr:cNvPr id="963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639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640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134</xdr:row>
      <xdr:rowOff>9525</xdr:rowOff>
    </xdr:from>
    <xdr:to>
      <xdr:col>7</xdr:col>
      <xdr:colOff>1285875</xdr:colOff>
      <xdr:row>134</xdr:row>
      <xdr:rowOff>9525</xdr:rowOff>
    </xdr:to>
    <xdr:sp macro="" textlink="">
      <xdr:nvSpPr>
        <xdr:cNvPr id="9641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64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134</xdr:row>
      <xdr:rowOff>9525</xdr:rowOff>
    </xdr:from>
    <xdr:to>
      <xdr:col>7</xdr:col>
      <xdr:colOff>1285875</xdr:colOff>
      <xdr:row>134</xdr:row>
      <xdr:rowOff>9525</xdr:rowOff>
    </xdr:to>
    <xdr:sp macro="" textlink="">
      <xdr:nvSpPr>
        <xdr:cNvPr id="964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64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134</xdr:row>
      <xdr:rowOff>9525</xdr:rowOff>
    </xdr:from>
    <xdr:to>
      <xdr:col>7</xdr:col>
      <xdr:colOff>1285875</xdr:colOff>
      <xdr:row>134</xdr:row>
      <xdr:rowOff>9525</xdr:rowOff>
    </xdr:to>
    <xdr:sp macro="" textlink="">
      <xdr:nvSpPr>
        <xdr:cNvPr id="964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646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134</xdr:row>
      <xdr:rowOff>9525</xdr:rowOff>
    </xdr:from>
    <xdr:to>
      <xdr:col>8</xdr:col>
      <xdr:colOff>1285875</xdr:colOff>
      <xdr:row>134</xdr:row>
      <xdr:rowOff>9525</xdr:rowOff>
    </xdr:to>
    <xdr:sp macro="" textlink="">
      <xdr:nvSpPr>
        <xdr:cNvPr id="9647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648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64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134</xdr:row>
      <xdr:rowOff>9525</xdr:rowOff>
    </xdr:from>
    <xdr:to>
      <xdr:col>8</xdr:col>
      <xdr:colOff>1285875</xdr:colOff>
      <xdr:row>134</xdr:row>
      <xdr:rowOff>9525</xdr:rowOff>
    </xdr:to>
    <xdr:sp macro="" textlink="">
      <xdr:nvSpPr>
        <xdr:cNvPr id="965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651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65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134</xdr:row>
      <xdr:rowOff>9525</xdr:rowOff>
    </xdr:from>
    <xdr:to>
      <xdr:col>8</xdr:col>
      <xdr:colOff>1285875</xdr:colOff>
      <xdr:row>134</xdr:row>
      <xdr:rowOff>9525</xdr:rowOff>
    </xdr:to>
    <xdr:sp macro="" textlink="">
      <xdr:nvSpPr>
        <xdr:cNvPr id="965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654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655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134</xdr:row>
      <xdr:rowOff>9525</xdr:rowOff>
    </xdr:from>
    <xdr:to>
      <xdr:col>8</xdr:col>
      <xdr:colOff>1285875</xdr:colOff>
      <xdr:row>134</xdr:row>
      <xdr:rowOff>9525</xdr:rowOff>
    </xdr:to>
    <xdr:sp macro="" textlink="">
      <xdr:nvSpPr>
        <xdr:cNvPr id="9656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65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134</xdr:row>
      <xdr:rowOff>9525</xdr:rowOff>
    </xdr:from>
    <xdr:to>
      <xdr:col>8</xdr:col>
      <xdr:colOff>1285875</xdr:colOff>
      <xdr:row>134</xdr:row>
      <xdr:rowOff>9525</xdr:rowOff>
    </xdr:to>
    <xdr:sp macro="" textlink="">
      <xdr:nvSpPr>
        <xdr:cNvPr id="965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65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134</xdr:row>
      <xdr:rowOff>9525</xdr:rowOff>
    </xdr:from>
    <xdr:to>
      <xdr:col>8</xdr:col>
      <xdr:colOff>1285875</xdr:colOff>
      <xdr:row>134</xdr:row>
      <xdr:rowOff>9525</xdr:rowOff>
    </xdr:to>
    <xdr:sp macro="" textlink="">
      <xdr:nvSpPr>
        <xdr:cNvPr id="966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661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134</xdr:row>
      <xdr:rowOff>9525</xdr:rowOff>
    </xdr:from>
    <xdr:to>
      <xdr:col>9</xdr:col>
      <xdr:colOff>1285875</xdr:colOff>
      <xdr:row>134</xdr:row>
      <xdr:rowOff>9525</xdr:rowOff>
    </xdr:to>
    <xdr:sp macro="" textlink="">
      <xdr:nvSpPr>
        <xdr:cNvPr id="9662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663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66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134</xdr:row>
      <xdr:rowOff>9525</xdr:rowOff>
    </xdr:from>
    <xdr:to>
      <xdr:col>9</xdr:col>
      <xdr:colOff>1285875</xdr:colOff>
      <xdr:row>134</xdr:row>
      <xdr:rowOff>9525</xdr:rowOff>
    </xdr:to>
    <xdr:sp macro="" textlink="">
      <xdr:nvSpPr>
        <xdr:cNvPr id="966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666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66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134</xdr:row>
      <xdr:rowOff>9525</xdr:rowOff>
    </xdr:from>
    <xdr:to>
      <xdr:col>9</xdr:col>
      <xdr:colOff>1285875</xdr:colOff>
      <xdr:row>134</xdr:row>
      <xdr:rowOff>9525</xdr:rowOff>
    </xdr:to>
    <xdr:sp macro="" textlink="">
      <xdr:nvSpPr>
        <xdr:cNvPr id="966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669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670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134</xdr:row>
      <xdr:rowOff>9525</xdr:rowOff>
    </xdr:from>
    <xdr:to>
      <xdr:col>9</xdr:col>
      <xdr:colOff>1285875</xdr:colOff>
      <xdr:row>134</xdr:row>
      <xdr:rowOff>9525</xdr:rowOff>
    </xdr:to>
    <xdr:sp macro="" textlink="">
      <xdr:nvSpPr>
        <xdr:cNvPr id="9671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67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134</xdr:row>
      <xdr:rowOff>9525</xdr:rowOff>
    </xdr:from>
    <xdr:to>
      <xdr:col>9</xdr:col>
      <xdr:colOff>1285875</xdr:colOff>
      <xdr:row>134</xdr:row>
      <xdr:rowOff>9525</xdr:rowOff>
    </xdr:to>
    <xdr:sp macro="" textlink="">
      <xdr:nvSpPr>
        <xdr:cNvPr id="967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67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134</xdr:row>
      <xdr:rowOff>9525</xdr:rowOff>
    </xdr:from>
    <xdr:to>
      <xdr:col>9</xdr:col>
      <xdr:colOff>1285875</xdr:colOff>
      <xdr:row>134</xdr:row>
      <xdr:rowOff>9525</xdr:rowOff>
    </xdr:to>
    <xdr:sp macro="" textlink="">
      <xdr:nvSpPr>
        <xdr:cNvPr id="967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676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134</xdr:row>
      <xdr:rowOff>9525</xdr:rowOff>
    </xdr:from>
    <xdr:to>
      <xdr:col>10</xdr:col>
      <xdr:colOff>1285875</xdr:colOff>
      <xdr:row>134</xdr:row>
      <xdr:rowOff>9525</xdr:rowOff>
    </xdr:to>
    <xdr:sp macro="" textlink="">
      <xdr:nvSpPr>
        <xdr:cNvPr id="9677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678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67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134</xdr:row>
      <xdr:rowOff>9525</xdr:rowOff>
    </xdr:from>
    <xdr:to>
      <xdr:col>10</xdr:col>
      <xdr:colOff>1285875</xdr:colOff>
      <xdr:row>134</xdr:row>
      <xdr:rowOff>9525</xdr:rowOff>
    </xdr:to>
    <xdr:sp macro="" textlink="">
      <xdr:nvSpPr>
        <xdr:cNvPr id="968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681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68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134</xdr:row>
      <xdr:rowOff>9525</xdr:rowOff>
    </xdr:from>
    <xdr:to>
      <xdr:col>10</xdr:col>
      <xdr:colOff>1285875</xdr:colOff>
      <xdr:row>134</xdr:row>
      <xdr:rowOff>9525</xdr:rowOff>
    </xdr:to>
    <xdr:sp macro="" textlink="">
      <xdr:nvSpPr>
        <xdr:cNvPr id="968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684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685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134</xdr:row>
      <xdr:rowOff>9525</xdr:rowOff>
    </xdr:from>
    <xdr:to>
      <xdr:col>10</xdr:col>
      <xdr:colOff>1285875</xdr:colOff>
      <xdr:row>134</xdr:row>
      <xdr:rowOff>9525</xdr:rowOff>
    </xdr:to>
    <xdr:sp macro="" textlink="">
      <xdr:nvSpPr>
        <xdr:cNvPr id="9686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68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134</xdr:row>
      <xdr:rowOff>9525</xdr:rowOff>
    </xdr:from>
    <xdr:to>
      <xdr:col>10</xdr:col>
      <xdr:colOff>1285875</xdr:colOff>
      <xdr:row>134</xdr:row>
      <xdr:rowOff>9525</xdr:rowOff>
    </xdr:to>
    <xdr:sp macro="" textlink="">
      <xdr:nvSpPr>
        <xdr:cNvPr id="968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68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134</xdr:row>
      <xdr:rowOff>9525</xdr:rowOff>
    </xdr:from>
    <xdr:to>
      <xdr:col>10</xdr:col>
      <xdr:colOff>1285875</xdr:colOff>
      <xdr:row>134</xdr:row>
      <xdr:rowOff>9525</xdr:rowOff>
    </xdr:to>
    <xdr:sp macro="" textlink="">
      <xdr:nvSpPr>
        <xdr:cNvPr id="969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691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134</xdr:row>
      <xdr:rowOff>9525</xdr:rowOff>
    </xdr:from>
    <xdr:to>
      <xdr:col>11</xdr:col>
      <xdr:colOff>1285875</xdr:colOff>
      <xdr:row>134</xdr:row>
      <xdr:rowOff>9525</xdr:rowOff>
    </xdr:to>
    <xdr:sp macro="" textlink="">
      <xdr:nvSpPr>
        <xdr:cNvPr id="9692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693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69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134</xdr:row>
      <xdr:rowOff>9525</xdr:rowOff>
    </xdr:from>
    <xdr:to>
      <xdr:col>11</xdr:col>
      <xdr:colOff>1285875</xdr:colOff>
      <xdr:row>134</xdr:row>
      <xdr:rowOff>9525</xdr:rowOff>
    </xdr:to>
    <xdr:sp macro="" textlink="">
      <xdr:nvSpPr>
        <xdr:cNvPr id="969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696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69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134</xdr:row>
      <xdr:rowOff>9525</xdr:rowOff>
    </xdr:from>
    <xdr:to>
      <xdr:col>11</xdr:col>
      <xdr:colOff>1285875</xdr:colOff>
      <xdr:row>134</xdr:row>
      <xdr:rowOff>9525</xdr:rowOff>
    </xdr:to>
    <xdr:sp macro="" textlink="">
      <xdr:nvSpPr>
        <xdr:cNvPr id="969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699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700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134</xdr:row>
      <xdr:rowOff>9525</xdr:rowOff>
    </xdr:from>
    <xdr:to>
      <xdr:col>11</xdr:col>
      <xdr:colOff>1285875</xdr:colOff>
      <xdr:row>134</xdr:row>
      <xdr:rowOff>9525</xdr:rowOff>
    </xdr:to>
    <xdr:sp macro="" textlink="">
      <xdr:nvSpPr>
        <xdr:cNvPr id="9701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70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134</xdr:row>
      <xdr:rowOff>9525</xdr:rowOff>
    </xdr:from>
    <xdr:to>
      <xdr:col>11</xdr:col>
      <xdr:colOff>1285875</xdr:colOff>
      <xdr:row>134</xdr:row>
      <xdr:rowOff>9525</xdr:rowOff>
    </xdr:to>
    <xdr:sp macro="" textlink="">
      <xdr:nvSpPr>
        <xdr:cNvPr id="970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70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134</xdr:row>
      <xdr:rowOff>9525</xdr:rowOff>
    </xdr:from>
    <xdr:to>
      <xdr:col>11</xdr:col>
      <xdr:colOff>1285875</xdr:colOff>
      <xdr:row>134</xdr:row>
      <xdr:rowOff>9525</xdr:rowOff>
    </xdr:to>
    <xdr:sp macro="" textlink="">
      <xdr:nvSpPr>
        <xdr:cNvPr id="970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706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134</xdr:row>
      <xdr:rowOff>9525</xdr:rowOff>
    </xdr:from>
    <xdr:to>
      <xdr:col>12</xdr:col>
      <xdr:colOff>1285875</xdr:colOff>
      <xdr:row>134</xdr:row>
      <xdr:rowOff>9525</xdr:rowOff>
    </xdr:to>
    <xdr:sp macro="" textlink="">
      <xdr:nvSpPr>
        <xdr:cNvPr id="9707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708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70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134</xdr:row>
      <xdr:rowOff>9525</xdr:rowOff>
    </xdr:from>
    <xdr:to>
      <xdr:col>12</xdr:col>
      <xdr:colOff>1285875</xdr:colOff>
      <xdr:row>134</xdr:row>
      <xdr:rowOff>9525</xdr:rowOff>
    </xdr:to>
    <xdr:sp macro="" textlink="">
      <xdr:nvSpPr>
        <xdr:cNvPr id="971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711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71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134</xdr:row>
      <xdr:rowOff>9525</xdr:rowOff>
    </xdr:from>
    <xdr:to>
      <xdr:col>12</xdr:col>
      <xdr:colOff>1285875</xdr:colOff>
      <xdr:row>134</xdr:row>
      <xdr:rowOff>9525</xdr:rowOff>
    </xdr:to>
    <xdr:sp macro="" textlink="">
      <xdr:nvSpPr>
        <xdr:cNvPr id="971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714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715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134</xdr:row>
      <xdr:rowOff>9525</xdr:rowOff>
    </xdr:from>
    <xdr:to>
      <xdr:col>12</xdr:col>
      <xdr:colOff>1285875</xdr:colOff>
      <xdr:row>134</xdr:row>
      <xdr:rowOff>9525</xdr:rowOff>
    </xdr:to>
    <xdr:sp macro="" textlink="">
      <xdr:nvSpPr>
        <xdr:cNvPr id="9716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71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134</xdr:row>
      <xdr:rowOff>9525</xdr:rowOff>
    </xdr:from>
    <xdr:to>
      <xdr:col>12</xdr:col>
      <xdr:colOff>1285875</xdr:colOff>
      <xdr:row>134</xdr:row>
      <xdr:rowOff>9525</xdr:rowOff>
    </xdr:to>
    <xdr:sp macro="" textlink="">
      <xdr:nvSpPr>
        <xdr:cNvPr id="971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71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134</xdr:row>
      <xdr:rowOff>9525</xdr:rowOff>
    </xdr:from>
    <xdr:to>
      <xdr:col>12</xdr:col>
      <xdr:colOff>1285875</xdr:colOff>
      <xdr:row>134</xdr:row>
      <xdr:rowOff>9525</xdr:rowOff>
    </xdr:to>
    <xdr:sp macro="" textlink="">
      <xdr:nvSpPr>
        <xdr:cNvPr id="972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721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134</xdr:row>
      <xdr:rowOff>9525</xdr:rowOff>
    </xdr:from>
    <xdr:to>
      <xdr:col>13</xdr:col>
      <xdr:colOff>1285875</xdr:colOff>
      <xdr:row>134</xdr:row>
      <xdr:rowOff>9525</xdr:rowOff>
    </xdr:to>
    <xdr:sp macro="" textlink="">
      <xdr:nvSpPr>
        <xdr:cNvPr id="9722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2124075</xdr:colOff>
      <xdr:row>134</xdr:row>
      <xdr:rowOff>9525</xdr:rowOff>
    </xdr:from>
    <xdr:to>
      <xdr:col>14</xdr:col>
      <xdr:colOff>285750</xdr:colOff>
      <xdr:row>134</xdr:row>
      <xdr:rowOff>9525</xdr:rowOff>
    </xdr:to>
    <xdr:sp macro="" textlink="">
      <xdr:nvSpPr>
        <xdr:cNvPr id="9723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72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134</xdr:row>
      <xdr:rowOff>9525</xdr:rowOff>
    </xdr:from>
    <xdr:to>
      <xdr:col>13</xdr:col>
      <xdr:colOff>1285875</xdr:colOff>
      <xdr:row>134</xdr:row>
      <xdr:rowOff>9525</xdr:rowOff>
    </xdr:to>
    <xdr:sp macro="" textlink="">
      <xdr:nvSpPr>
        <xdr:cNvPr id="972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2124075</xdr:colOff>
      <xdr:row>134</xdr:row>
      <xdr:rowOff>9525</xdr:rowOff>
    </xdr:from>
    <xdr:to>
      <xdr:col>14</xdr:col>
      <xdr:colOff>285750</xdr:colOff>
      <xdr:row>134</xdr:row>
      <xdr:rowOff>9525</xdr:rowOff>
    </xdr:to>
    <xdr:sp macro="" textlink="">
      <xdr:nvSpPr>
        <xdr:cNvPr id="9726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72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134</xdr:row>
      <xdr:rowOff>9525</xdr:rowOff>
    </xdr:from>
    <xdr:to>
      <xdr:col>13</xdr:col>
      <xdr:colOff>1285875</xdr:colOff>
      <xdr:row>134</xdr:row>
      <xdr:rowOff>9525</xdr:rowOff>
    </xdr:to>
    <xdr:sp macro="" textlink="">
      <xdr:nvSpPr>
        <xdr:cNvPr id="972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2124075</xdr:colOff>
      <xdr:row>134</xdr:row>
      <xdr:rowOff>9525</xdr:rowOff>
    </xdr:from>
    <xdr:to>
      <xdr:col>14</xdr:col>
      <xdr:colOff>285750</xdr:colOff>
      <xdr:row>134</xdr:row>
      <xdr:rowOff>9525</xdr:rowOff>
    </xdr:to>
    <xdr:sp macro="" textlink="">
      <xdr:nvSpPr>
        <xdr:cNvPr id="9729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730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134</xdr:row>
      <xdr:rowOff>9525</xdr:rowOff>
    </xdr:from>
    <xdr:to>
      <xdr:col>13</xdr:col>
      <xdr:colOff>1285875</xdr:colOff>
      <xdr:row>134</xdr:row>
      <xdr:rowOff>9525</xdr:rowOff>
    </xdr:to>
    <xdr:sp macro="" textlink="">
      <xdr:nvSpPr>
        <xdr:cNvPr id="9731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73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134</xdr:row>
      <xdr:rowOff>9525</xdr:rowOff>
    </xdr:from>
    <xdr:to>
      <xdr:col>13</xdr:col>
      <xdr:colOff>1285875</xdr:colOff>
      <xdr:row>134</xdr:row>
      <xdr:rowOff>9525</xdr:rowOff>
    </xdr:to>
    <xdr:sp macro="" textlink="">
      <xdr:nvSpPr>
        <xdr:cNvPr id="973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73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134</xdr:row>
      <xdr:rowOff>9525</xdr:rowOff>
    </xdr:from>
    <xdr:to>
      <xdr:col>13</xdr:col>
      <xdr:colOff>1285875</xdr:colOff>
      <xdr:row>134</xdr:row>
      <xdr:rowOff>9525</xdr:rowOff>
    </xdr:to>
    <xdr:sp macro="" textlink="">
      <xdr:nvSpPr>
        <xdr:cNvPr id="973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134</xdr:row>
      <xdr:rowOff>9525</xdr:rowOff>
    </xdr:from>
    <xdr:to>
      <xdr:col>5</xdr:col>
      <xdr:colOff>285750</xdr:colOff>
      <xdr:row>134</xdr:row>
      <xdr:rowOff>9525</xdr:rowOff>
    </xdr:to>
    <xdr:sp macro="" textlink="">
      <xdr:nvSpPr>
        <xdr:cNvPr id="9736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134</xdr:row>
      <xdr:rowOff>9525</xdr:rowOff>
    </xdr:from>
    <xdr:to>
      <xdr:col>5</xdr:col>
      <xdr:colOff>1285875</xdr:colOff>
      <xdr:row>134</xdr:row>
      <xdr:rowOff>9525</xdr:rowOff>
    </xdr:to>
    <xdr:sp macro="" textlink="">
      <xdr:nvSpPr>
        <xdr:cNvPr id="9737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738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134</xdr:row>
      <xdr:rowOff>9525</xdr:rowOff>
    </xdr:from>
    <xdr:to>
      <xdr:col>5</xdr:col>
      <xdr:colOff>285750</xdr:colOff>
      <xdr:row>134</xdr:row>
      <xdr:rowOff>9525</xdr:rowOff>
    </xdr:to>
    <xdr:sp macro="" textlink="">
      <xdr:nvSpPr>
        <xdr:cNvPr id="973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134</xdr:row>
      <xdr:rowOff>9525</xdr:rowOff>
    </xdr:from>
    <xdr:to>
      <xdr:col>5</xdr:col>
      <xdr:colOff>1285875</xdr:colOff>
      <xdr:row>134</xdr:row>
      <xdr:rowOff>9525</xdr:rowOff>
    </xdr:to>
    <xdr:sp macro="" textlink="">
      <xdr:nvSpPr>
        <xdr:cNvPr id="974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741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134</xdr:row>
      <xdr:rowOff>9525</xdr:rowOff>
    </xdr:from>
    <xdr:to>
      <xdr:col>5</xdr:col>
      <xdr:colOff>285750</xdr:colOff>
      <xdr:row>134</xdr:row>
      <xdr:rowOff>9525</xdr:rowOff>
    </xdr:to>
    <xdr:sp macro="" textlink="">
      <xdr:nvSpPr>
        <xdr:cNvPr id="974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134</xdr:row>
      <xdr:rowOff>9525</xdr:rowOff>
    </xdr:from>
    <xdr:to>
      <xdr:col>5</xdr:col>
      <xdr:colOff>1285875</xdr:colOff>
      <xdr:row>134</xdr:row>
      <xdr:rowOff>9525</xdr:rowOff>
    </xdr:to>
    <xdr:sp macro="" textlink="">
      <xdr:nvSpPr>
        <xdr:cNvPr id="974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744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134</xdr:row>
      <xdr:rowOff>9525</xdr:rowOff>
    </xdr:from>
    <xdr:to>
      <xdr:col>5</xdr:col>
      <xdr:colOff>285750</xdr:colOff>
      <xdr:row>134</xdr:row>
      <xdr:rowOff>9525</xdr:rowOff>
    </xdr:to>
    <xdr:sp macro="" textlink="">
      <xdr:nvSpPr>
        <xdr:cNvPr id="9745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134</xdr:row>
      <xdr:rowOff>9525</xdr:rowOff>
    </xdr:from>
    <xdr:to>
      <xdr:col>5</xdr:col>
      <xdr:colOff>1285875</xdr:colOff>
      <xdr:row>134</xdr:row>
      <xdr:rowOff>9525</xdr:rowOff>
    </xdr:to>
    <xdr:sp macro="" textlink="">
      <xdr:nvSpPr>
        <xdr:cNvPr id="9746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134</xdr:row>
      <xdr:rowOff>9525</xdr:rowOff>
    </xdr:from>
    <xdr:to>
      <xdr:col>5</xdr:col>
      <xdr:colOff>285750</xdr:colOff>
      <xdr:row>134</xdr:row>
      <xdr:rowOff>9525</xdr:rowOff>
    </xdr:to>
    <xdr:sp macro="" textlink="">
      <xdr:nvSpPr>
        <xdr:cNvPr id="974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134</xdr:row>
      <xdr:rowOff>9525</xdr:rowOff>
    </xdr:from>
    <xdr:to>
      <xdr:col>5</xdr:col>
      <xdr:colOff>1285875</xdr:colOff>
      <xdr:row>134</xdr:row>
      <xdr:rowOff>9525</xdr:rowOff>
    </xdr:to>
    <xdr:sp macro="" textlink="">
      <xdr:nvSpPr>
        <xdr:cNvPr id="974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2124075</xdr:colOff>
      <xdr:row>134</xdr:row>
      <xdr:rowOff>9525</xdr:rowOff>
    </xdr:from>
    <xdr:to>
      <xdr:col>5</xdr:col>
      <xdr:colOff>285750</xdr:colOff>
      <xdr:row>134</xdr:row>
      <xdr:rowOff>9525</xdr:rowOff>
    </xdr:to>
    <xdr:sp macro="" textlink="">
      <xdr:nvSpPr>
        <xdr:cNvPr id="974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209550</xdr:colOff>
      <xdr:row>134</xdr:row>
      <xdr:rowOff>9525</xdr:rowOff>
    </xdr:from>
    <xdr:to>
      <xdr:col>5</xdr:col>
      <xdr:colOff>1285875</xdr:colOff>
      <xdr:row>134</xdr:row>
      <xdr:rowOff>9525</xdr:rowOff>
    </xdr:to>
    <xdr:sp macro="" textlink="">
      <xdr:nvSpPr>
        <xdr:cNvPr id="975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751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134</xdr:row>
      <xdr:rowOff>9525</xdr:rowOff>
    </xdr:from>
    <xdr:to>
      <xdr:col>6</xdr:col>
      <xdr:colOff>1285875</xdr:colOff>
      <xdr:row>134</xdr:row>
      <xdr:rowOff>9525</xdr:rowOff>
    </xdr:to>
    <xdr:sp macro="" textlink="">
      <xdr:nvSpPr>
        <xdr:cNvPr id="9752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753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75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134</xdr:row>
      <xdr:rowOff>9525</xdr:rowOff>
    </xdr:from>
    <xdr:to>
      <xdr:col>6</xdr:col>
      <xdr:colOff>1285875</xdr:colOff>
      <xdr:row>134</xdr:row>
      <xdr:rowOff>9525</xdr:rowOff>
    </xdr:to>
    <xdr:sp macro="" textlink="">
      <xdr:nvSpPr>
        <xdr:cNvPr id="975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756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75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134</xdr:row>
      <xdr:rowOff>9525</xdr:rowOff>
    </xdr:from>
    <xdr:to>
      <xdr:col>6</xdr:col>
      <xdr:colOff>1285875</xdr:colOff>
      <xdr:row>134</xdr:row>
      <xdr:rowOff>9525</xdr:rowOff>
    </xdr:to>
    <xdr:sp macro="" textlink="">
      <xdr:nvSpPr>
        <xdr:cNvPr id="975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759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760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134</xdr:row>
      <xdr:rowOff>9525</xdr:rowOff>
    </xdr:from>
    <xdr:to>
      <xdr:col>6</xdr:col>
      <xdr:colOff>1285875</xdr:colOff>
      <xdr:row>134</xdr:row>
      <xdr:rowOff>9525</xdr:rowOff>
    </xdr:to>
    <xdr:sp macro="" textlink="">
      <xdr:nvSpPr>
        <xdr:cNvPr id="9761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76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134</xdr:row>
      <xdr:rowOff>9525</xdr:rowOff>
    </xdr:from>
    <xdr:to>
      <xdr:col>6</xdr:col>
      <xdr:colOff>1285875</xdr:colOff>
      <xdr:row>134</xdr:row>
      <xdr:rowOff>9525</xdr:rowOff>
    </xdr:to>
    <xdr:sp macro="" textlink="">
      <xdr:nvSpPr>
        <xdr:cNvPr id="976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2124075</xdr:colOff>
      <xdr:row>134</xdr:row>
      <xdr:rowOff>9525</xdr:rowOff>
    </xdr:from>
    <xdr:to>
      <xdr:col>6</xdr:col>
      <xdr:colOff>285750</xdr:colOff>
      <xdr:row>134</xdr:row>
      <xdr:rowOff>9525</xdr:rowOff>
    </xdr:to>
    <xdr:sp macro="" textlink="">
      <xdr:nvSpPr>
        <xdr:cNvPr id="976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209550</xdr:colOff>
      <xdr:row>134</xdr:row>
      <xdr:rowOff>9525</xdr:rowOff>
    </xdr:from>
    <xdr:to>
      <xdr:col>6</xdr:col>
      <xdr:colOff>1285875</xdr:colOff>
      <xdr:row>134</xdr:row>
      <xdr:rowOff>9525</xdr:rowOff>
    </xdr:to>
    <xdr:sp macro="" textlink="">
      <xdr:nvSpPr>
        <xdr:cNvPr id="976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766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134</xdr:row>
      <xdr:rowOff>9525</xdr:rowOff>
    </xdr:from>
    <xdr:to>
      <xdr:col>7</xdr:col>
      <xdr:colOff>1285875</xdr:colOff>
      <xdr:row>134</xdr:row>
      <xdr:rowOff>9525</xdr:rowOff>
    </xdr:to>
    <xdr:sp macro="" textlink="">
      <xdr:nvSpPr>
        <xdr:cNvPr id="9767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768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76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134</xdr:row>
      <xdr:rowOff>9525</xdr:rowOff>
    </xdr:from>
    <xdr:to>
      <xdr:col>7</xdr:col>
      <xdr:colOff>1285875</xdr:colOff>
      <xdr:row>134</xdr:row>
      <xdr:rowOff>9525</xdr:rowOff>
    </xdr:to>
    <xdr:sp macro="" textlink="">
      <xdr:nvSpPr>
        <xdr:cNvPr id="977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771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77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134</xdr:row>
      <xdr:rowOff>9525</xdr:rowOff>
    </xdr:from>
    <xdr:to>
      <xdr:col>7</xdr:col>
      <xdr:colOff>1285875</xdr:colOff>
      <xdr:row>134</xdr:row>
      <xdr:rowOff>9525</xdr:rowOff>
    </xdr:to>
    <xdr:sp macro="" textlink="">
      <xdr:nvSpPr>
        <xdr:cNvPr id="977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774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775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134</xdr:row>
      <xdr:rowOff>9525</xdr:rowOff>
    </xdr:from>
    <xdr:to>
      <xdr:col>7</xdr:col>
      <xdr:colOff>1285875</xdr:colOff>
      <xdr:row>134</xdr:row>
      <xdr:rowOff>9525</xdr:rowOff>
    </xdr:to>
    <xdr:sp macro="" textlink="">
      <xdr:nvSpPr>
        <xdr:cNvPr id="9776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77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134</xdr:row>
      <xdr:rowOff>9525</xdr:rowOff>
    </xdr:from>
    <xdr:to>
      <xdr:col>7</xdr:col>
      <xdr:colOff>1285875</xdr:colOff>
      <xdr:row>134</xdr:row>
      <xdr:rowOff>9525</xdr:rowOff>
    </xdr:to>
    <xdr:sp macro="" textlink="">
      <xdr:nvSpPr>
        <xdr:cNvPr id="977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2124075</xdr:colOff>
      <xdr:row>134</xdr:row>
      <xdr:rowOff>9525</xdr:rowOff>
    </xdr:from>
    <xdr:to>
      <xdr:col>7</xdr:col>
      <xdr:colOff>285750</xdr:colOff>
      <xdr:row>134</xdr:row>
      <xdr:rowOff>9525</xdr:rowOff>
    </xdr:to>
    <xdr:sp macro="" textlink="">
      <xdr:nvSpPr>
        <xdr:cNvPr id="977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209550</xdr:colOff>
      <xdr:row>134</xdr:row>
      <xdr:rowOff>9525</xdr:rowOff>
    </xdr:from>
    <xdr:to>
      <xdr:col>7</xdr:col>
      <xdr:colOff>1285875</xdr:colOff>
      <xdr:row>134</xdr:row>
      <xdr:rowOff>9525</xdr:rowOff>
    </xdr:to>
    <xdr:sp macro="" textlink="">
      <xdr:nvSpPr>
        <xdr:cNvPr id="978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781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134</xdr:row>
      <xdr:rowOff>9525</xdr:rowOff>
    </xdr:from>
    <xdr:to>
      <xdr:col>8</xdr:col>
      <xdr:colOff>1285875</xdr:colOff>
      <xdr:row>134</xdr:row>
      <xdr:rowOff>9525</xdr:rowOff>
    </xdr:to>
    <xdr:sp macro="" textlink="">
      <xdr:nvSpPr>
        <xdr:cNvPr id="9782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783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78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134</xdr:row>
      <xdr:rowOff>9525</xdr:rowOff>
    </xdr:from>
    <xdr:to>
      <xdr:col>8</xdr:col>
      <xdr:colOff>1285875</xdr:colOff>
      <xdr:row>134</xdr:row>
      <xdr:rowOff>9525</xdr:rowOff>
    </xdr:to>
    <xdr:sp macro="" textlink="">
      <xdr:nvSpPr>
        <xdr:cNvPr id="978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786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78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134</xdr:row>
      <xdr:rowOff>9525</xdr:rowOff>
    </xdr:from>
    <xdr:to>
      <xdr:col>8</xdr:col>
      <xdr:colOff>1285875</xdr:colOff>
      <xdr:row>134</xdr:row>
      <xdr:rowOff>9525</xdr:rowOff>
    </xdr:to>
    <xdr:sp macro="" textlink="">
      <xdr:nvSpPr>
        <xdr:cNvPr id="978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789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790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134</xdr:row>
      <xdr:rowOff>9525</xdr:rowOff>
    </xdr:from>
    <xdr:to>
      <xdr:col>8</xdr:col>
      <xdr:colOff>1285875</xdr:colOff>
      <xdr:row>134</xdr:row>
      <xdr:rowOff>9525</xdr:rowOff>
    </xdr:to>
    <xdr:sp macro="" textlink="">
      <xdr:nvSpPr>
        <xdr:cNvPr id="9791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79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134</xdr:row>
      <xdr:rowOff>9525</xdr:rowOff>
    </xdr:from>
    <xdr:to>
      <xdr:col>8</xdr:col>
      <xdr:colOff>1285875</xdr:colOff>
      <xdr:row>134</xdr:row>
      <xdr:rowOff>9525</xdr:rowOff>
    </xdr:to>
    <xdr:sp macro="" textlink="">
      <xdr:nvSpPr>
        <xdr:cNvPr id="979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2124075</xdr:colOff>
      <xdr:row>134</xdr:row>
      <xdr:rowOff>9525</xdr:rowOff>
    </xdr:from>
    <xdr:to>
      <xdr:col>8</xdr:col>
      <xdr:colOff>285750</xdr:colOff>
      <xdr:row>134</xdr:row>
      <xdr:rowOff>9525</xdr:rowOff>
    </xdr:to>
    <xdr:sp macro="" textlink="">
      <xdr:nvSpPr>
        <xdr:cNvPr id="979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134</xdr:row>
      <xdr:rowOff>9525</xdr:rowOff>
    </xdr:from>
    <xdr:to>
      <xdr:col>8</xdr:col>
      <xdr:colOff>1285875</xdr:colOff>
      <xdr:row>134</xdr:row>
      <xdr:rowOff>9525</xdr:rowOff>
    </xdr:to>
    <xdr:sp macro="" textlink="">
      <xdr:nvSpPr>
        <xdr:cNvPr id="979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796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134</xdr:row>
      <xdr:rowOff>9525</xdr:rowOff>
    </xdr:from>
    <xdr:to>
      <xdr:col>9</xdr:col>
      <xdr:colOff>1285875</xdr:colOff>
      <xdr:row>134</xdr:row>
      <xdr:rowOff>9525</xdr:rowOff>
    </xdr:to>
    <xdr:sp macro="" textlink="">
      <xdr:nvSpPr>
        <xdr:cNvPr id="9797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798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79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134</xdr:row>
      <xdr:rowOff>9525</xdr:rowOff>
    </xdr:from>
    <xdr:to>
      <xdr:col>9</xdr:col>
      <xdr:colOff>1285875</xdr:colOff>
      <xdr:row>134</xdr:row>
      <xdr:rowOff>9525</xdr:rowOff>
    </xdr:to>
    <xdr:sp macro="" textlink="">
      <xdr:nvSpPr>
        <xdr:cNvPr id="980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801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80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134</xdr:row>
      <xdr:rowOff>9525</xdr:rowOff>
    </xdr:from>
    <xdr:to>
      <xdr:col>9</xdr:col>
      <xdr:colOff>1285875</xdr:colOff>
      <xdr:row>134</xdr:row>
      <xdr:rowOff>9525</xdr:rowOff>
    </xdr:to>
    <xdr:sp macro="" textlink="">
      <xdr:nvSpPr>
        <xdr:cNvPr id="980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804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805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134</xdr:row>
      <xdr:rowOff>9525</xdr:rowOff>
    </xdr:from>
    <xdr:to>
      <xdr:col>9</xdr:col>
      <xdr:colOff>1285875</xdr:colOff>
      <xdr:row>134</xdr:row>
      <xdr:rowOff>9525</xdr:rowOff>
    </xdr:to>
    <xdr:sp macro="" textlink="">
      <xdr:nvSpPr>
        <xdr:cNvPr id="9806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80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134</xdr:row>
      <xdr:rowOff>9525</xdr:rowOff>
    </xdr:from>
    <xdr:to>
      <xdr:col>9</xdr:col>
      <xdr:colOff>1285875</xdr:colOff>
      <xdr:row>134</xdr:row>
      <xdr:rowOff>9525</xdr:rowOff>
    </xdr:to>
    <xdr:sp macro="" textlink="">
      <xdr:nvSpPr>
        <xdr:cNvPr id="980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2124075</xdr:colOff>
      <xdr:row>134</xdr:row>
      <xdr:rowOff>9525</xdr:rowOff>
    </xdr:from>
    <xdr:to>
      <xdr:col>9</xdr:col>
      <xdr:colOff>285750</xdr:colOff>
      <xdr:row>134</xdr:row>
      <xdr:rowOff>9525</xdr:rowOff>
    </xdr:to>
    <xdr:sp macro="" textlink="">
      <xdr:nvSpPr>
        <xdr:cNvPr id="980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209550</xdr:colOff>
      <xdr:row>134</xdr:row>
      <xdr:rowOff>9525</xdr:rowOff>
    </xdr:from>
    <xdr:to>
      <xdr:col>9</xdr:col>
      <xdr:colOff>1285875</xdr:colOff>
      <xdr:row>134</xdr:row>
      <xdr:rowOff>9525</xdr:rowOff>
    </xdr:to>
    <xdr:sp macro="" textlink="">
      <xdr:nvSpPr>
        <xdr:cNvPr id="981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811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134</xdr:row>
      <xdr:rowOff>9525</xdr:rowOff>
    </xdr:from>
    <xdr:to>
      <xdr:col>10</xdr:col>
      <xdr:colOff>1285875</xdr:colOff>
      <xdr:row>134</xdr:row>
      <xdr:rowOff>9525</xdr:rowOff>
    </xdr:to>
    <xdr:sp macro="" textlink="">
      <xdr:nvSpPr>
        <xdr:cNvPr id="9812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813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81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134</xdr:row>
      <xdr:rowOff>9525</xdr:rowOff>
    </xdr:from>
    <xdr:to>
      <xdr:col>10</xdr:col>
      <xdr:colOff>1285875</xdr:colOff>
      <xdr:row>134</xdr:row>
      <xdr:rowOff>9525</xdr:rowOff>
    </xdr:to>
    <xdr:sp macro="" textlink="">
      <xdr:nvSpPr>
        <xdr:cNvPr id="981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816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81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134</xdr:row>
      <xdr:rowOff>9525</xdr:rowOff>
    </xdr:from>
    <xdr:to>
      <xdr:col>10</xdr:col>
      <xdr:colOff>1285875</xdr:colOff>
      <xdr:row>134</xdr:row>
      <xdr:rowOff>9525</xdr:rowOff>
    </xdr:to>
    <xdr:sp macro="" textlink="">
      <xdr:nvSpPr>
        <xdr:cNvPr id="981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819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820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134</xdr:row>
      <xdr:rowOff>9525</xdr:rowOff>
    </xdr:from>
    <xdr:to>
      <xdr:col>10</xdr:col>
      <xdr:colOff>1285875</xdr:colOff>
      <xdr:row>134</xdr:row>
      <xdr:rowOff>9525</xdr:rowOff>
    </xdr:to>
    <xdr:sp macro="" textlink="">
      <xdr:nvSpPr>
        <xdr:cNvPr id="9821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82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134</xdr:row>
      <xdr:rowOff>9525</xdr:rowOff>
    </xdr:from>
    <xdr:to>
      <xdr:col>10</xdr:col>
      <xdr:colOff>1285875</xdr:colOff>
      <xdr:row>134</xdr:row>
      <xdr:rowOff>9525</xdr:rowOff>
    </xdr:to>
    <xdr:sp macro="" textlink="">
      <xdr:nvSpPr>
        <xdr:cNvPr id="982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2124075</xdr:colOff>
      <xdr:row>134</xdr:row>
      <xdr:rowOff>9525</xdr:rowOff>
    </xdr:from>
    <xdr:to>
      <xdr:col>10</xdr:col>
      <xdr:colOff>285750</xdr:colOff>
      <xdr:row>134</xdr:row>
      <xdr:rowOff>9525</xdr:rowOff>
    </xdr:to>
    <xdr:sp macro="" textlink="">
      <xdr:nvSpPr>
        <xdr:cNvPr id="982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209550</xdr:colOff>
      <xdr:row>134</xdr:row>
      <xdr:rowOff>9525</xdr:rowOff>
    </xdr:from>
    <xdr:to>
      <xdr:col>10</xdr:col>
      <xdr:colOff>1285875</xdr:colOff>
      <xdr:row>134</xdr:row>
      <xdr:rowOff>9525</xdr:rowOff>
    </xdr:to>
    <xdr:sp macro="" textlink="">
      <xdr:nvSpPr>
        <xdr:cNvPr id="982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826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134</xdr:row>
      <xdr:rowOff>9525</xdr:rowOff>
    </xdr:from>
    <xdr:to>
      <xdr:col>11</xdr:col>
      <xdr:colOff>1285875</xdr:colOff>
      <xdr:row>134</xdr:row>
      <xdr:rowOff>9525</xdr:rowOff>
    </xdr:to>
    <xdr:sp macro="" textlink="">
      <xdr:nvSpPr>
        <xdr:cNvPr id="9827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828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82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134</xdr:row>
      <xdr:rowOff>9525</xdr:rowOff>
    </xdr:from>
    <xdr:to>
      <xdr:col>11</xdr:col>
      <xdr:colOff>1285875</xdr:colOff>
      <xdr:row>134</xdr:row>
      <xdr:rowOff>9525</xdr:rowOff>
    </xdr:to>
    <xdr:sp macro="" textlink="">
      <xdr:nvSpPr>
        <xdr:cNvPr id="983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831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83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134</xdr:row>
      <xdr:rowOff>9525</xdr:rowOff>
    </xdr:from>
    <xdr:to>
      <xdr:col>11</xdr:col>
      <xdr:colOff>1285875</xdr:colOff>
      <xdr:row>134</xdr:row>
      <xdr:rowOff>9525</xdr:rowOff>
    </xdr:to>
    <xdr:sp macro="" textlink="">
      <xdr:nvSpPr>
        <xdr:cNvPr id="983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834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835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134</xdr:row>
      <xdr:rowOff>9525</xdr:rowOff>
    </xdr:from>
    <xdr:to>
      <xdr:col>11</xdr:col>
      <xdr:colOff>1285875</xdr:colOff>
      <xdr:row>134</xdr:row>
      <xdr:rowOff>9525</xdr:rowOff>
    </xdr:to>
    <xdr:sp macro="" textlink="">
      <xdr:nvSpPr>
        <xdr:cNvPr id="9836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83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134</xdr:row>
      <xdr:rowOff>9525</xdr:rowOff>
    </xdr:from>
    <xdr:to>
      <xdr:col>11</xdr:col>
      <xdr:colOff>1285875</xdr:colOff>
      <xdr:row>134</xdr:row>
      <xdr:rowOff>9525</xdr:rowOff>
    </xdr:to>
    <xdr:sp macro="" textlink="">
      <xdr:nvSpPr>
        <xdr:cNvPr id="983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2124075</xdr:colOff>
      <xdr:row>134</xdr:row>
      <xdr:rowOff>9525</xdr:rowOff>
    </xdr:from>
    <xdr:to>
      <xdr:col>11</xdr:col>
      <xdr:colOff>285750</xdr:colOff>
      <xdr:row>134</xdr:row>
      <xdr:rowOff>9525</xdr:rowOff>
    </xdr:to>
    <xdr:sp macro="" textlink="">
      <xdr:nvSpPr>
        <xdr:cNvPr id="983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209550</xdr:colOff>
      <xdr:row>134</xdr:row>
      <xdr:rowOff>9525</xdr:rowOff>
    </xdr:from>
    <xdr:to>
      <xdr:col>11</xdr:col>
      <xdr:colOff>1285875</xdr:colOff>
      <xdr:row>134</xdr:row>
      <xdr:rowOff>9525</xdr:rowOff>
    </xdr:to>
    <xdr:sp macro="" textlink="">
      <xdr:nvSpPr>
        <xdr:cNvPr id="984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841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134</xdr:row>
      <xdr:rowOff>9525</xdr:rowOff>
    </xdr:from>
    <xdr:to>
      <xdr:col>12</xdr:col>
      <xdr:colOff>1285875</xdr:colOff>
      <xdr:row>134</xdr:row>
      <xdr:rowOff>9525</xdr:rowOff>
    </xdr:to>
    <xdr:sp macro="" textlink="">
      <xdr:nvSpPr>
        <xdr:cNvPr id="9842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843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84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134</xdr:row>
      <xdr:rowOff>9525</xdr:rowOff>
    </xdr:from>
    <xdr:to>
      <xdr:col>12</xdr:col>
      <xdr:colOff>1285875</xdr:colOff>
      <xdr:row>134</xdr:row>
      <xdr:rowOff>9525</xdr:rowOff>
    </xdr:to>
    <xdr:sp macro="" textlink="">
      <xdr:nvSpPr>
        <xdr:cNvPr id="984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846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84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134</xdr:row>
      <xdr:rowOff>9525</xdr:rowOff>
    </xdr:from>
    <xdr:to>
      <xdr:col>12</xdr:col>
      <xdr:colOff>1285875</xdr:colOff>
      <xdr:row>134</xdr:row>
      <xdr:rowOff>9525</xdr:rowOff>
    </xdr:to>
    <xdr:sp macro="" textlink="">
      <xdr:nvSpPr>
        <xdr:cNvPr id="984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849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850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134</xdr:row>
      <xdr:rowOff>9525</xdr:rowOff>
    </xdr:from>
    <xdr:to>
      <xdr:col>12</xdr:col>
      <xdr:colOff>1285875</xdr:colOff>
      <xdr:row>134</xdr:row>
      <xdr:rowOff>9525</xdr:rowOff>
    </xdr:to>
    <xdr:sp macro="" textlink="">
      <xdr:nvSpPr>
        <xdr:cNvPr id="9851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85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134</xdr:row>
      <xdr:rowOff>9525</xdr:rowOff>
    </xdr:from>
    <xdr:to>
      <xdr:col>12</xdr:col>
      <xdr:colOff>1285875</xdr:colOff>
      <xdr:row>134</xdr:row>
      <xdr:rowOff>9525</xdr:rowOff>
    </xdr:to>
    <xdr:sp macro="" textlink="">
      <xdr:nvSpPr>
        <xdr:cNvPr id="985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2124075</xdr:colOff>
      <xdr:row>134</xdr:row>
      <xdr:rowOff>9525</xdr:rowOff>
    </xdr:from>
    <xdr:to>
      <xdr:col>12</xdr:col>
      <xdr:colOff>285750</xdr:colOff>
      <xdr:row>134</xdr:row>
      <xdr:rowOff>9525</xdr:rowOff>
    </xdr:to>
    <xdr:sp macro="" textlink="">
      <xdr:nvSpPr>
        <xdr:cNvPr id="9854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209550</xdr:colOff>
      <xdr:row>134</xdr:row>
      <xdr:rowOff>9525</xdr:rowOff>
    </xdr:from>
    <xdr:to>
      <xdr:col>12</xdr:col>
      <xdr:colOff>1285875</xdr:colOff>
      <xdr:row>134</xdr:row>
      <xdr:rowOff>9525</xdr:rowOff>
    </xdr:to>
    <xdr:sp macro="" textlink="">
      <xdr:nvSpPr>
        <xdr:cNvPr id="9855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856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134</xdr:row>
      <xdr:rowOff>9525</xdr:rowOff>
    </xdr:from>
    <xdr:to>
      <xdr:col>13</xdr:col>
      <xdr:colOff>1285875</xdr:colOff>
      <xdr:row>134</xdr:row>
      <xdr:rowOff>9525</xdr:rowOff>
    </xdr:to>
    <xdr:sp macro="" textlink="">
      <xdr:nvSpPr>
        <xdr:cNvPr id="9857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2124075</xdr:colOff>
      <xdr:row>134</xdr:row>
      <xdr:rowOff>9525</xdr:rowOff>
    </xdr:from>
    <xdr:to>
      <xdr:col>14</xdr:col>
      <xdr:colOff>285750</xdr:colOff>
      <xdr:row>134</xdr:row>
      <xdr:rowOff>9525</xdr:rowOff>
    </xdr:to>
    <xdr:sp macro="" textlink="">
      <xdr:nvSpPr>
        <xdr:cNvPr id="9858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85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134</xdr:row>
      <xdr:rowOff>9525</xdr:rowOff>
    </xdr:from>
    <xdr:to>
      <xdr:col>13</xdr:col>
      <xdr:colOff>1285875</xdr:colOff>
      <xdr:row>134</xdr:row>
      <xdr:rowOff>9525</xdr:rowOff>
    </xdr:to>
    <xdr:sp macro="" textlink="">
      <xdr:nvSpPr>
        <xdr:cNvPr id="986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2124075</xdr:colOff>
      <xdr:row>134</xdr:row>
      <xdr:rowOff>9525</xdr:rowOff>
    </xdr:from>
    <xdr:to>
      <xdr:col>14</xdr:col>
      <xdr:colOff>285750</xdr:colOff>
      <xdr:row>134</xdr:row>
      <xdr:rowOff>9525</xdr:rowOff>
    </xdr:to>
    <xdr:sp macro="" textlink="">
      <xdr:nvSpPr>
        <xdr:cNvPr id="9861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862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134</xdr:row>
      <xdr:rowOff>9525</xdr:rowOff>
    </xdr:from>
    <xdr:to>
      <xdr:col>13</xdr:col>
      <xdr:colOff>1285875</xdr:colOff>
      <xdr:row>134</xdr:row>
      <xdr:rowOff>9525</xdr:rowOff>
    </xdr:to>
    <xdr:sp macro="" textlink="">
      <xdr:nvSpPr>
        <xdr:cNvPr id="9863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2124075</xdr:colOff>
      <xdr:row>134</xdr:row>
      <xdr:rowOff>9525</xdr:rowOff>
    </xdr:from>
    <xdr:to>
      <xdr:col>14</xdr:col>
      <xdr:colOff>285750</xdr:colOff>
      <xdr:row>134</xdr:row>
      <xdr:rowOff>9525</xdr:rowOff>
    </xdr:to>
    <xdr:sp macro="" textlink="">
      <xdr:nvSpPr>
        <xdr:cNvPr id="9864" name="Line 1"/>
        <xdr:cNvSpPr>
          <a:spLocks noChangeShapeType="1"/>
        </xdr:cNvSpPr>
      </xdr:nvSpPr>
      <xdr:spPr bwMode="auto">
        <a:xfrm>
          <a:off x="12370204" y="58254034"/>
          <a:ext cx="28765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865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134</xdr:row>
      <xdr:rowOff>9525</xdr:rowOff>
    </xdr:from>
    <xdr:to>
      <xdr:col>13</xdr:col>
      <xdr:colOff>1285875</xdr:colOff>
      <xdr:row>134</xdr:row>
      <xdr:rowOff>9525</xdr:rowOff>
    </xdr:to>
    <xdr:sp macro="" textlink="">
      <xdr:nvSpPr>
        <xdr:cNvPr id="9866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867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134</xdr:row>
      <xdr:rowOff>9525</xdr:rowOff>
    </xdr:from>
    <xdr:to>
      <xdr:col>13</xdr:col>
      <xdr:colOff>1285875</xdr:colOff>
      <xdr:row>134</xdr:row>
      <xdr:rowOff>9525</xdr:rowOff>
    </xdr:to>
    <xdr:sp macro="" textlink="">
      <xdr:nvSpPr>
        <xdr:cNvPr id="9868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2124075</xdr:colOff>
      <xdr:row>134</xdr:row>
      <xdr:rowOff>9525</xdr:rowOff>
    </xdr:from>
    <xdr:to>
      <xdr:col>13</xdr:col>
      <xdr:colOff>285750</xdr:colOff>
      <xdr:row>134</xdr:row>
      <xdr:rowOff>9525</xdr:rowOff>
    </xdr:to>
    <xdr:sp macro="" textlink="">
      <xdr:nvSpPr>
        <xdr:cNvPr id="9869" name="Line 1"/>
        <xdr:cNvSpPr>
          <a:spLocks noChangeShapeType="1"/>
        </xdr:cNvSpPr>
      </xdr:nvSpPr>
      <xdr:spPr bwMode="auto">
        <a:xfrm>
          <a:off x="10694497" y="58254034"/>
          <a:ext cx="286962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209550</xdr:colOff>
      <xdr:row>134</xdr:row>
      <xdr:rowOff>9525</xdr:rowOff>
    </xdr:from>
    <xdr:to>
      <xdr:col>13</xdr:col>
      <xdr:colOff>1285875</xdr:colOff>
      <xdr:row>134</xdr:row>
      <xdr:rowOff>9525</xdr:rowOff>
    </xdr:to>
    <xdr:sp macro="" textlink="">
      <xdr:nvSpPr>
        <xdr:cNvPr id="9870" name="Line 1"/>
        <xdr:cNvSpPr>
          <a:spLocks noChangeShapeType="1"/>
        </xdr:cNvSpPr>
      </xdr:nvSpPr>
      <xdr:spPr bwMode="auto">
        <a:xfrm>
          <a:off x="10905259" y="58254034"/>
          <a:ext cx="1076325" cy="0"/>
        </a:xfrm>
        <a:prstGeom prst="line">
          <a:avLst/>
        </a:prstGeom>
        <a:noFill/>
        <a:ln w="9360" cap="sq">
          <a:solidFill>
            <a:srgbClr val="FFFFFF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538"/>
  <sheetViews>
    <sheetView view="pageBreakPreview" zoomScale="50" zoomScaleNormal="50" zoomScaleSheetLayoutView="50" workbookViewId="0">
      <pane xSplit="2" ySplit="2" topLeftCell="C30" activePane="bottomRight" state="frozen"/>
      <selection pane="topRight" activeCell="C1" sqref="C1"/>
      <selection pane="bottomLeft" activeCell="A3" sqref="A3"/>
      <selection pane="bottomRight" activeCell="G33" sqref="G33:G34"/>
    </sheetView>
  </sheetViews>
  <sheetFormatPr defaultColWidth="10.44140625" defaultRowHeight="15.75" customHeight="1" x14ac:dyDescent="0.3"/>
  <cols>
    <col min="1" max="1" width="10.44140625" customWidth="1"/>
    <col min="2" max="2" width="64.44140625" customWidth="1"/>
    <col min="3" max="3" width="36.44140625" customWidth="1"/>
    <col min="4" max="4" width="26.109375" customWidth="1"/>
    <col min="5" max="5" width="19.44140625" style="25" customWidth="1"/>
    <col min="6" max="6" width="26.44140625" style="126" customWidth="1"/>
    <col min="7" max="7" width="26.44140625" style="139" customWidth="1"/>
    <col min="8" max="14" width="24" customWidth="1"/>
    <col min="15" max="15" width="24.6640625" style="89" customWidth="1"/>
  </cols>
  <sheetData>
    <row r="1" spans="1:15" ht="24" customHeight="1" x14ac:dyDescent="0.3">
      <c r="A1" s="294" t="s">
        <v>0</v>
      </c>
      <c r="B1" s="294" t="s">
        <v>1</v>
      </c>
      <c r="C1" s="294" t="s">
        <v>2</v>
      </c>
      <c r="D1" s="1"/>
      <c r="E1" s="24"/>
      <c r="F1" s="114"/>
      <c r="G1" s="127"/>
      <c r="H1" s="1"/>
      <c r="I1" s="90"/>
      <c r="J1" s="90"/>
      <c r="K1" s="90"/>
      <c r="L1" s="90"/>
      <c r="M1" s="90"/>
      <c r="N1" s="90"/>
    </row>
    <row r="2" spans="1:15" ht="57.15" customHeight="1" x14ac:dyDescent="0.3">
      <c r="A2" s="294"/>
      <c r="B2" s="294"/>
      <c r="C2" s="294"/>
      <c r="D2" s="28">
        <v>2020</v>
      </c>
      <c r="E2" s="28">
        <v>2021</v>
      </c>
      <c r="F2" s="114">
        <v>2022</v>
      </c>
      <c r="G2" s="127">
        <v>2023</v>
      </c>
      <c r="H2" s="91">
        <v>2024</v>
      </c>
      <c r="I2" s="94">
        <v>2025</v>
      </c>
      <c r="J2" s="94">
        <v>2026</v>
      </c>
      <c r="K2" s="94">
        <v>2027</v>
      </c>
      <c r="L2" s="94">
        <v>2028</v>
      </c>
      <c r="M2" s="94">
        <v>2029</v>
      </c>
      <c r="N2" s="94">
        <v>2030</v>
      </c>
      <c r="O2" s="92" t="s">
        <v>3</v>
      </c>
    </row>
    <row r="3" spans="1:15" s="2" customFormat="1" ht="43.65" customHeight="1" x14ac:dyDescent="0.4">
      <c r="A3" s="295"/>
      <c r="B3" s="296" t="s">
        <v>4</v>
      </c>
      <c r="C3" s="19" t="s">
        <v>5</v>
      </c>
      <c r="D3" s="29">
        <f>D4+D5+D6+D9+D7+D8</f>
        <v>3061012.06</v>
      </c>
      <c r="E3" s="29">
        <f t="shared" ref="E3:H3" si="0">E4+E5+E6+E9+E7+E8</f>
        <v>3745349.4888199996</v>
      </c>
      <c r="F3" s="115">
        <f t="shared" si="0"/>
        <v>3901939.09</v>
      </c>
      <c r="G3" s="128">
        <f t="shared" si="0"/>
        <v>3792294.85</v>
      </c>
      <c r="H3" s="51">
        <f t="shared" si="0"/>
        <v>2034939.5999999999</v>
      </c>
      <c r="I3" s="51">
        <f t="shared" ref="I3:N3" si="1">I4+I5+I6+I9+I7+I8</f>
        <v>3135148.2</v>
      </c>
      <c r="J3" s="51">
        <f t="shared" si="1"/>
        <v>2828767</v>
      </c>
      <c r="K3" s="51">
        <f t="shared" si="1"/>
        <v>2828767</v>
      </c>
      <c r="L3" s="51">
        <f t="shared" si="1"/>
        <v>2828767</v>
      </c>
      <c r="M3" s="51">
        <f t="shared" si="1"/>
        <v>2828767</v>
      </c>
      <c r="N3" s="51">
        <f t="shared" si="1"/>
        <v>2828767</v>
      </c>
      <c r="O3" s="93">
        <f>D3+E3+F3+G3+H3+I3+J3+K3+L3+M3+N3</f>
        <v>33814518.288819999</v>
      </c>
    </row>
    <row r="4" spans="1:15" s="2" customFormat="1" ht="43.65" customHeight="1" x14ac:dyDescent="0.4">
      <c r="A4" s="295"/>
      <c r="B4" s="296"/>
      <c r="C4" s="19" t="s">
        <v>10</v>
      </c>
      <c r="D4" s="29">
        <f>D11</f>
        <v>33692</v>
      </c>
      <c r="E4" s="29">
        <f t="shared" ref="E4:H4" si="2">E11</f>
        <v>0</v>
      </c>
      <c r="F4" s="115">
        <f>F11</f>
        <v>262785</v>
      </c>
      <c r="G4" s="128">
        <f t="shared" si="2"/>
        <v>450393.2</v>
      </c>
      <c r="H4" s="51">
        <f t="shared" si="2"/>
        <v>338150.8</v>
      </c>
      <c r="I4" s="51">
        <f t="shared" ref="I4:N4" si="3">I11</f>
        <v>0</v>
      </c>
      <c r="J4" s="51">
        <f t="shared" si="3"/>
        <v>0</v>
      </c>
      <c r="K4" s="51">
        <f t="shared" si="3"/>
        <v>0</v>
      </c>
      <c r="L4" s="51">
        <f t="shared" si="3"/>
        <v>0</v>
      </c>
      <c r="M4" s="51">
        <f t="shared" si="3"/>
        <v>0</v>
      </c>
      <c r="N4" s="51">
        <f t="shared" si="3"/>
        <v>0</v>
      </c>
      <c r="O4" s="93">
        <f t="shared" ref="O4:O67" si="4">D4+E4+F4+G4+H4+I4+J4+K4+L4+M4+N4</f>
        <v>1085021</v>
      </c>
    </row>
    <row r="5" spans="1:15" s="2" customFormat="1" ht="43.65" customHeight="1" x14ac:dyDescent="0.4">
      <c r="A5" s="295"/>
      <c r="B5" s="296"/>
      <c r="C5" s="19" t="s">
        <v>6</v>
      </c>
      <c r="D5" s="29">
        <f t="shared" ref="D5:N5" si="5">D12+D38+D53+D63</f>
        <v>1888631.9000000001</v>
      </c>
      <c r="E5" s="29">
        <f t="shared" si="5"/>
        <v>2612728.7999999998</v>
      </c>
      <c r="F5" s="115">
        <f t="shared" si="5"/>
        <v>2457233.5</v>
      </c>
      <c r="G5" s="128">
        <f t="shared" si="5"/>
        <v>2009430.2000000002</v>
      </c>
      <c r="H5" s="51">
        <f t="shared" si="5"/>
        <v>371242.7</v>
      </c>
      <c r="I5" s="51">
        <f t="shared" si="5"/>
        <v>1813052.3</v>
      </c>
      <c r="J5" s="51">
        <f t="shared" si="5"/>
        <v>1506671.1</v>
      </c>
      <c r="K5" s="51">
        <f t="shared" si="5"/>
        <v>1506671.1</v>
      </c>
      <c r="L5" s="51">
        <f t="shared" si="5"/>
        <v>1506671.1</v>
      </c>
      <c r="M5" s="51">
        <f t="shared" si="5"/>
        <v>1506671.1</v>
      </c>
      <c r="N5" s="51">
        <f t="shared" si="5"/>
        <v>1506671.1</v>
      </c>
      <c r="O5" s="93">
        <f t="shared" si="4"/>
        <v>18685674.900000002</v>
      </c>
    </row>
    <row r="6" spans="1:15" s="2" customFormat="1" ht="24" customHeight="1" x14ac:dyDescent="0.4">
      <c r="A6" s="295"/>
      <c r="B6" s="296"/>
      <c r="C6" s="19" t="s">
        <v>7</v>
      </c>
      <c r="D6" s="29">
        <f t="shared" ref="D6:N6" si="6">D13+D54</f>
        <v>28074.78</v>
      </c>
      <c r="E6" s="29">
        <f t="shared" si="6"/>
        <v>6078.9800000000005</v>
      </c>
      <c r="F6" s="115">
        <f t="shared" si="6"/>
        <v>13024.83</v>
      </c>
      <c r="G6" s="128">
        <f t="shared" si="6"/>
        <v>10375.549999999999</v>
      </c>
      <c r="H6" s="51">
        <f t="shared" si="6"/>
        <v>3450.2</v>
      </c>
      <c r="I6" s="51">
        <f t="shared" si="6"/>
        <v>0</v>
      </c>
      <c r="J6" s="51">
        <f t="shared" si="6"/>
        <v>0</v>
      </c>
      <c r="K6" s="51">
        <f t="shared" si="6"/>
        <v>0</v>
      </c>
      <c r="L6" s="51">
        <f t="shared" si="6"/>
        <v>0</v>
      </c>
      <c r="M6" s="51">
        <f t="shared" si="6"/>
        <v>0</v>
      </c>
      <c r="N6" s="51">
        <f t="shared" si="6"/>
        <v>0</v>
      </c>
      <c r="O6" s="93">
        <f t="shared" si="4"/>
        <v>61004.34</v>
      </c>
    </row>
    <row r="7" spans="1:15" s="2" customFormat="1" ht="24" customHeight="1" x14ac:dyDescent="0.4">
      <c r="A7" s="295"/>
      <c r="B7" s="296"/>
      <c r="C7" s="19" t="s">
        <v>105</v>
      </c>
      <c r="D7" s="29">
        <f>D55</f>
        <v>0</v>
      </c>
      <c r="E7" s="29">
        <f t="shared" ref="E7:H7" si="7">E55</f>
        <v>0</v>
      </c>
      <c r="F7" s="115">
        <f t="shared" si="7"/>
        <v>0</v>
      </c>
      <c r="G7" s="128">
        <f t="shared" si="7"/>
        <v>0</v>
      </c>
      <c r="H7" s="51">
        <f t="shared" si="7"/>
        <v>0</v>
      </c>
      <c r="I7" s="51">
        <f t="shared" ref="I7:N7" si="8">I55</f>
        <v>0</v>
      </c>
      <c r="J7" s="51">
        <f t="shared" si="8"/>
        <v>0</v>
      </c>
      <c r="K7" s="51">
        <f t="shared" si="8"/>
        <v>0</v>
      </c>
      <c r="L7" s="51">
        <f t="shared" si="8"/>
        <v>0</v>
      </c>
      <c r="M7" s="51">
        <f t="shared" si="8"/>
        <v>0</v>
      </c>
      <c r="N7" s="51">
        <f t="shared" si="8"/>
        <v>0</v>
      </c>
      <c r="O7" s="93">
        <f t="shared" si="4"/>
        <v>0</v>
      </c>
    </row>
    <row r="8" spans="1:15" s="2" customFormat="1" ht="93.75" customHeight="1" x14ac:dyDescent="0.4">
      <c r="A8" s="295"/>
      <c r="B8" s="296"/>
      <c r="C8" s="27" t="s">
        <v>108</v>
      </c>
      <c r="D8" s="29">
        <f>D14</f>
        <v>3524.8</v>
      </c>
      <c r="E8" s="29">
        <f>E14</f>
        <v>3524.8</v>
      </c>
      <c r="F8" s="115"/>
      <c r="G8" s="128"/>
      <c r="H8" s="51"/>
      <c r="I8" s="51"/>
      <c r="J8" s="51"/>
      <c r="K8" s="51"/>
      <c r="L8" s="51"/>
      <c r="M8" s="51"/>
      <c r="N8" s="51"/>
      <c r="O8" s="93">
        <f t="shared" si="4"/>
        <v>7049.6</v>
      </c>
    </row>
    <row r="9" spans="1:15" s="2" customFormat="1" ht="43.65" customHeight="1" x14ac:dyDescent="0.4">
      <c r="A9" s="295"/>
      <c r="B9" s="296"/>
      <c r="C9" s="19" t="s">
        <v>8</v>
      </c>
      <c r="D9" s="29">
        <f t="shared" ref="D9:N9" si="9">D15+D39+D56</f>
        <v>1107088.58</v>
      </c>
      <c r="E9" s="29">
        <f t="shared" si="9"/>
        <v>1123016.90882</v>
      </c>
      <c r="F9" s="115">
        <f t="shared" si="9"/>
        <v>1168895.76</v>
      </c>
      <c r="G9" s="128">
        <f t="shared" si="9"/>
        <v>1322095.8999999999</v>
      </c>
      <c r="H9" s="51">
        <f t="shared" si="9"/>
        <v>1322095.8999999999</v>
      </c>
      <c r="I9" s="51">
        <f t="shared" si="9"/>
        <v>1322095.8999999999</v>
      </c>
      <c r="J9" s="51">
        <f t="shared" si="9"/>
        <v>1322095.8999999999</v>
      </c>
      <c r="K9" s="51">
        <f t="shared" si="9"/>
        <v>1322095.8999999999</v>
      </c>
      <c r="L9" s="51">
        <f t="shared" si="9"/>
        <v>1322095.8999999999</v>
      </c>
      <c r="M9" s="51">
        <f t="shared" si="9"/>
        <v>1322095.8999999999</v>
      </c>
      <c r="N9" s="51">
        <f t="shared" si="9"/>
        <v>1322095.8999999999</v>
      </c>
      <c r="O9" s="93">
        <f t="shared" si="4"/>
        <v>13975768.448820002</v>
      </c>
    </row>
    <row r="10" spans="1:15" s="2" customFormat="1" ht="24" customHeight="1" x14ac:dyDescent="0.4">
      <c r="A10" s="287">
        <v>1</v>
      </c>
      <c r="B10" s="288" t="s">
        <v>9</v>
      </c>
      <c r="C10" s="19" t="s">
        <v>5</v>
      </c>
      <c r="D10" s="29">
        <f>D11+D12+D13+D15+D14</f>
        <v>2399039.2699999996</v>
      </c>
      <c r="E10" s="29">
        <f t="shared" ref="E10:H10" si="10">E11+E12+E13+E15+E14</f>
        <v>2802075.7088199998</v>
      </c>
      <c r="F10" s="115">
        <f t="shared" si="10"/>
        <v>3524755.1900000004</v>
      </c>
      <c r="G10" s="128">
        <f t="shared" si="10"/>
        <v>3379625.05</v>
      </c>
      <c r="H10" s="51">
        <f t="shared" si="10"/>
        <v>1673789.7999999998</v>
      </c>
      <c r="I10" s="51">
        <f t="shared" ref="I10:N10" si="11">I11+I12+I13+I15+I14</f>
        <v>2770156.9</v>
      </c>
      <c r="J10" s="51">
        <f t="shared" si="11"/>
        <v>2499479.4</v>
      </c>
      <c r="K10" s="51">
        <f t="shared" si="11"/>
        <v>2499479.4</v>
      </c>
      <c r="L10" s="51">
        <f t="shared" si="11"/>
        <v>2499479.4</v>
      </c>
      <c r="M10" s="51">
        <f t="shared" si="11"/>
        <v>2499479.4</v>
      </c>
      <c r="N10" s="51">
        <f t="shared" si="11"/>
        <v>2499479.4</v>
      </c>
      <c r="O10" s="93">
        <f t="shared" si="4"/>
        <v>29046838.918819997</v>
      </c>
    </row>
    <row r="11" spans="1:15" s="2" customFormat="1" ht="24" customHeight="1" x14ac:dyDescent="0.4">
      <c r="A11" s="287"/>
      <c r="B11" s="288"/>
      <c r="C11" s="20" t="s">
        <v>10</v>
      </c>
      <c r="D11" s="29">
        <f>D33+D26</f>
        <v>33692</v>
      </c>
      <c r="E11" s="29">
        <f t="shared" ref="E11:H11" si="12">E33+E26</f>
        <v>0</v>
      </c>
      <c r="F11" s="115">
        <f>F33+F26</f>
        <v>262785</v>
      </c>
      <c r="G11" s="128">
        <f t="shared" si="12"/>
        <v>450393.2</v>
      </c>
      <c r="H11" s="51">
        <f t="shared" si="12"/>
        <v>338150.8</v>
      </c>
      <c r="I11" s="51">
        <f t="shared" ref="I11:N11" si="13">I33+I26</f>
        <v>0</v>
      </c>
      <c r="J11" s="51">
        <f t="shared" si="13"/>
        <v>0</v>
      </c>
      <c r="K11" s="51">
        <f t="shared" si="13"/>
        <v>0</v>
      </c>
      <c r="L11" s="51">
        <f t="shared" si="13"/>
        <v>0</v>
      </c>
      <c r="M11" s="51">
        <f t="shared" si="13"/>
        <v>0</v>
      </c>
      <c r="N11" s="51">
        <f t="shared" si="13"/>
        <v>0</v>
      </c>
      <c r="O11" s="93">
        <f t="shared" si="4"/>
        <v>1085021</v>
      </c>
    </row>
    <row r="12" spans="1:15" s="2" customFormat="1" ht="43.65" customHeight="1" x14ac:dyDescent="0.4">
      <c r="A12" s="287"/>
      <c r="B12" s="288"/>
      <c r="C12" s="19" t="s">
        <v>6</v>
      </c>
      <c r="D12" s="29">
        <f>D16+D17+D18+D19+D22+D27+D30+D34+D20</f>
        <v>1474422.8</v>
      </c>
      <c r="E12" s="29">
        <f t="shared" ref="E12:H12" si="14">E16+E17+E18+E19+E22+E27+E30+E34+E20</f>
        <v>1869718.7</v>
      </c>
      <c r="F12" s="147">
        <f t="shared" si="14"/>
        <v>2279950.2000000002</v>
      </c>
      <c r="G12" s="128">
        <f t="shared" si="14"/>
        <v>1796610.4000000001</v>
      </c>
      <c r="H12" s="51">
        <f t="shared" si="14"/>
        <v>209942.90000000002</v>
      </c>
      <c r="I12" s="51">
        <f t="shared" ref="I12:N12" si="15">I16+I17+I18+I19+I22+I27+I30+I34+I20</f>
        <v>1647911</v>
      </c>
      <c r="J12" s="51">
        <f t="shared" si="15"/>
        <v>1377233.5</v>
      </c>
      <c r="K12" s="51">
        <f t="shared" si="15"/>
        <v>1377233.5</v>
      </c>
      <c r="L12" s="51">
        <f t="shared" si="15"/>
        <v>1377233.5</v>
      </c>
      <c r="M12" s="51">
        <f t="shared" si="15"/>
        <v>1377233.5</v>
      </c>
      <c r="N12" s="51">
        <f t="shared" si="15"/>
        <v>1377233.5</v>
      </c>
      <c r="O12" s="148" t="s">
        <v>144</v>
      </c>
    </row>
    <row r="13" spans="1:15" s="2" customFormat="1" ht="43.65" customHeight="1" x14ac:dyDescent="0.4">
      <c r="A13" s="287"/>
      <c r="B13" s="288"/>
      <c r="C13" s="21" t="s">
        <v>7</v>
      </c>
      <c r="D13" s="30">
        <f t="shared" ref="D13:N13" si="16">D35+D28+D31</f>
        <v>27996.39</v>
      </c>
      <c r="E13" s="30">
        <f t="shared" si="16"/>
        <v>6067.3</v>
      </c>
      <c r="F13" s="116">
        <f t="shared" si="16"/>
        <v>12901.23</v>
      </c>
      <c r="G13" s="129">
        <f t="shared" si="16"/>
        <v>10375.549999999999</v>
      </c>
      <c r="H13" s="52">
        <f t="shared" si="16"/>
        <v>3450.2</v>
      </c>
      <c r="I13" s="52">
        <f t="shared" si="16"/>
        <v>0</v>
      </c>
      <c r="J13" s="52">
        <f t="shared" si="16"/>
        <v>0</v>
      </c>
      <c r="K13" s="52">
        <f t="shared" si="16"/>
        <v>0</v>
      </c>
      <c r="L13" s="52">
        <f t="shared" si="16"/>
        <v>0</v>
      </c>
      <c r="M13" s="52">
        <f t="shared" si="16"/>
        <v>0</v>
      </c>
      <c r="N13" s="52">
        <f t="shared" si="16"/>
        <v>0</v>
      </c>
      <c r="O13" s="93">
        <f t="shared" si="4"/>
        <v>60790.67</v>
      </c>
    </row>
    <row r="14" spans="1:15" s="2" customFormat="1" ht="80.099999999999994" customHeight="1" x14ac:dyDescent="0.4">
      <c r="A14" s="22"/>
      <c r="B14" s="23"/>
      <c r="C14" s="19" t="s">
        <v>108</v>
      </c>
      <c r="D14" s="30">
        <f>D23</f>
        <v>3524.8</v>
      </c>
      <c r="E14" s="30">
        <f>E23</f>
        <v>3524.8</v>
      </c>
      <c r="F14" s="116">
        <f t="shared" ref="F14:H14" si="17">F23</f>
        <v>0</v>
      </c>
      <c r="G14" s="129">
        <f t="shared" si="17"/>
        <v>0</v>
      </c>
      <c r="H14" s="52">
        <f t="shared" si="17"/>
        <v>0</v>
      </c>
      <c r="I14" s="52">
        <f t="shared" ref="I14:N14" si="18">I23</f>
        <v>0</v>
      </c>
      <c r="J14" s="52">
        <f t="shared" si="18"/>
        <v>0</v>
      </c>
      <c r="K14" s="52">
        <f t="shared" si="18"/>
        <v>0</v>
      </c>
      <c r="L14" s="52">
        <f t="shared" si="18"/>
        <v>0</v>
      </c>
      <c r="M14" s="52">
        <f t="shared" si="18"/>
        <v>0</v>
      </c>
      <c r="N14" s="52">
        <f t="shared" si="18"/>
        <v>0</v>
      </c>
      <c r="O14" s="93">
        <f t="shared" si="4"/>
        <v>7049.6</v>
      </c>
    </row>
    <row r="15" spans="1:15" s="2" customFormat="1" ht="43.65" customHeight="1" x14ac:dyDescent="0.4">
      <c r="A15" s="22"/>
      <c r="B15" s="23"/>
      <c r="C15" s="21" t="s">
        <v>96</v>
      </c>
      <c r="D15" s="30">
        <f>D36+D24</f>
        <v>859403.28</v>
      </c>
      <c r="E15" s="30">
        <f>E36+E24</f>
        <v>922764.90882000001</v>
      </c>
      <c r="F15" s="116">
        <f t="shared" ref="F15:H15" si="19">F36+F24</f>
        <v>969118.76</v>
      </c>
      <c r="G15" s="129">
        <f t="shared" si="19"/>
        <v>1122245.8999999999</v>
      </c>
      <c r="H15" s="52">
        <f t="shared" si="19"/>
        <v>1122245.8999999999</v>
      </c>
      <c r="I15" s="52">
        <f t="shared" ref="I15:N15" si="20">I36+I24</f>
        <v>1122245.8999999999</v>
      </c>
      <c r="J15" s="52">
        <f t="shared" si="20"/>
        <v>1122245.8999999999</v>
      </c>
      <c r="K15" s="52">
        <f t="shared" si="20"/>
        <v>1122245.8999999999</v>
      </c>
      <c r="L15" s="52">
        <f t="shared" si="20"/>
        <v>1122245.8999999999</v>
      </c>
      <c r="M15" s="52">
        <f t="shared" si="20"/>
        <v>1122245.8999999999</v>
      </c>
      <c r="N15" s="52">
        <f t="shared" si="20"/>
        <v>1122245.8999999999</v>
      </c>
      <c r="O15" s="93">
        <f t="shared" si="4"/>
        <v>11729254.148820002</v>
      </c>
    </row>
    <row r="16" spans="1:15" s="59" customFormat="1" ht="105" customHeight="1" x14ac:dyDescent="0.4">
      <c r="A16" s="50" t="s">
        <v>11</v>
      </c>
      <c r="B16" s="48" t="s">
        <v>13</v>
      </c>
      <c r="C16" s="46" t="s">
        <v>6</v>
      </c>
      <c r="D16" s="47">
        <f>65179.7+600</f>
        <v>65779.7</v>
      </c>
      <c r="E16" s="47">
        <v>76057.100000000006</v>
      </c>
      <c r="F16" s="99">
        <v>83348.100000000006</v>
      </c>
      <c r="G16" s="128">
        <v>90635.6</v>
      </c>
      <c r="H16" s="53">
        <v>90724.6</v>
      </c>
      <c r="I16" s="53">
        <v>90783.4</v>
      </c>
      <c r="J16" s="53">
        <v>82548.5</v>
      </c>
      <c r="K16" s="53">
        <v>82548.5</v>
      </c>
      <c r="L16" s="53">
        <v>82548.5</v>
      </c>
      <c r="M16" s="53">
        <v>82548.5</v>
      </c>
      <c r="N16" s="53">
        <v>82548.5</v>
      </c>
      <c r="O16" s="93">
        <f t="shared" si="4"/>
        <v>910071</v>
      </c>
    </row>
    <row r="17" spans="1:15" s="38" customFormat="1" ht="170.25" customHeight="1" x14ac:dyDescent="0.4">
      <c r="A17" s="50" t="s">
        <v>12</v>
      </c>
      <c r="B17" s="48" t="s">
        <v>76</v>
      </c>
      <c r="C17" s="46" t="s">
        <v>6</v>
      </c>
      <c r="D17" s="47">
        <v>29023.4</v>
      </c>
      <c r="E17" s="47">
        <v>32905</v>
      </c>
      <c r="F17" s="99">
        <v>36452.699999999997</v>
      </c>
      <c r="G17" s="128">
        <v>40100</v>
      </c>
      <c r="H17" s="53">
        <v>38248.6</v>
      </c>
      <c r="I17" s="53">
        <v>38248.6</v>
      </c>
      <c r="J17" s="53">
        <v>34850.699999999997</v>
      </c>
      <c r="K17" s="53">
        <v>34850.699999999997</v>
      </c>
      <c r="L17" s="53">
        <v>34850.699999999997</v>
      </c>
      <c r="M17" s="53">
        <v>34850.699999999997</v>
      </c>
      <c r="N17" s="53">
        <v>34850.699999999997</v>
      </c>
      <c r="O17" s="93">
        <f t="shared" si="4"/>
        <v>389231.80000000005</v>
      </c>
    </row>
    <row r="18" spans="1:15" s="38" customFormat="1" ht="170.25" customHeight="1" x14ac:dyDescent="0.4">
      <c r="A18" s="60"/>
      <c r="B18" s="61" t="s">
        <v>107</v>
      </c>
      <c r="C18" s="46" t="s">
        <v>6</v>
      </c>
      <c r="D18" s="62">
        <v>100</v>
      </c>
      <c r="E18" s="62">
        <v>100</v>
      </c>
      <c r="F18" s="140">
        <v>100</v>
      </c>
      <c r="G18" s="130">
        <v>120</v>
      </c>
      <c r="H18" s="63">
        <v>120</v>
      </c>
      <c r="I18" s="63">
        <v>120</v>
      </c>
      <c r="J18" s="63">
        <v>100</v>
      </c>
      <c r="K18" s="63">
        <v>100</v>
      </c>
      <c r="L18" s="63">
        <v>100</v>
      </c>
      <c r="M18" s="63">
        <v>100</v>
      </c>
      <c r="N18" s="63">
        <v>100</v>
      </c>
      <c r="O18" s="93">
        <f t="shared" si="4"/>
        <v>1160</v>
      </c>
    </row>
    <row r="19" spans="1:15" s="38" customFormat="1" ht="241.65" customHeight="1" x14ac:dyDescent="0.4">
      <c r="A19" s="60" t="s">
        <v>14</v>
      </c>
      <c r="B19" s="64" t="s">
        <v>77</v>
      </c>
      <c r="C19" s="46" t="s">
        <v>6</v>
      </c>
      <c r="D19" s="62">
        <f>1056609.6+157681</f>
        <v>1214290.6000000001</v>
      </c>
      <c r="E19" s="62">
        <f>1295707.4+75909-6</f>
        <v>1371610.4</v>
      </c>
      <c r="F19" s="140">
        <f>1641133.3+156413.8+9455.9+17410</f>
        <v>1824413</v>
      </c>
      <c r="G19" s="130">
        <v>1453296.8</v>
      </c>
      <c r="H19" s="63">
        <v>11997.3</v>
      </c>
      <c r="I19" s="63">
        <v>1453296.8</v>
      </c>
      <c r="J19" s="63">
        <v>1200000</v>
      </c>
      <c r="K19" s="63">
        <v>1200000</v>
      </c>
      <c r="L19" s="63">
        <v>1200000</v>
      </c>
      <c r="M19" s="63">
        <v>1200000</v>
      </c>
      <c r="N19" s="63">
        <v>1200000</v>
      </c>
      <c r="O19" s="93">
        <f t="shared" si="4"/>
        <v>13328904.899999999</v>
      </c>
    </row>
    <row r="20" spans="1:15" s="59" customFormat="1" ht="241.65" customHeight="1" x14ac:dyDescent="0.4">
      <c r="A20" s="60"/>
      <c r="B20" s="64" t="s">
        <v>122</v>
      </c>
      <c r="C20" s="46" t="s">
        <v>6</v>
      </c>
      <c r="D20" s="62"/>
      <c r="E20" s="62">
        <f>30000+133229.2</f>
        <v>163229.20000000001</v>
      </c>
      <c r="F20" s="117"/>
      <c r="G20" s="130"/>
      <c r="H20" s="63"/>
      <c r="I20" s="63"/>
      <c r="J20" s="63"/>
      <c r="K20" s="63"/>
      <c r="L20" s="63"/>
      <c r="M20" s="63"/>
      <c r="N20" s="63"/>
      <c r="O20" s="93">
        <f t="shared" si="4"/>
        <v>163229.20000000001</v>
      </c>
    </row>
    <row r="21" spans="1:15" s="38" customFormat="1" ht="150" customHeight="1" x14ac:dyDescent="0.4">
      <c r="A21" s="44" t="s">
        <v>15</v>
      </c>
      <c r="B21" s="45" t="s">
        <v>78</v>
      </c>
      <c r="C21" s="46" t="s">
        <v>5</v>
      </c>
      <c r="D21" s="47">
        <f>D22+D24+D23</f>
        <v>907117.9800000001</v>
      </c>
      <c r="E21" s="47">
        <f t="shared" ref="E21:H21" si="21">E22+E24+E23</f>
        <v>923417.33000000007</v>
      </c>
      <c r="F21" s="115">
        <f t="shared" si="21"/>
        <v>1032052.76</v>
      </c>
      <c r="G21" s="128">
        <f t="shared" si="21"/>
        <v>1187644.5</v>
      </c>
      <c r="H21" s="53">
        <f t="shared" si="21"/>
        <v>1187682.5999999999</v>
      </c>
      <c r="I21" s="53">
        <f t="shared" ref="I21:N21" si="22">I22+I24+I23</f>
        <v>1187708.0999999999</v>
      </c>
      <c r="J21" s="53">
        <f t="shared" si="22"/>
        <v>1181980.2</v>
      </c>
      <c r="K21" s="53">
        <f t="shared" si="22"/>
        <v>1181980.2</v>
      </c>
      <c r="L21" s="53">
        <f t="shared" si="22"/>
        <v>1181980.2</v>
      </c>
      <c r="M21" s="53">
        <f t="shared" si="22"/>
        <v>1181980.2</v>
      </c>
      <c r="N21" s="53">
        <f t="shared" si="22"/>
        <v>1181980.2</v>
      </c>
      <c r="O21" s="93">
        <f t="shared" si="4"/>
        <v>12335524.269999998</v>
      </c>
    </row>
    <row r="22" spans="1:15" s="59" customFormat="1" ht="150" customHeight="1" x14ac:dyDescent="0.4">
      <c r="A22" s="66"/>
      <c r="B22" s="67" t="s">
        <v>142</v>
      </c>
      <c r="C22" s="46" t="s">
        <v>6</v>
      </c>
      <c r="D22" s="47">
        <v>57189.9</v>
      </c>
      <c r="E22" s="47">
        <v>59564.3</v>
      </c>
      <c r="F22" s="99">
        <v>62934</v>
      </c>
      <c r="G22" s="128">
        <v>65398.6</v>
      </c>
      <c r="H22" s="53">
        <v>65436.7</v>
      </c>
      <c r="I22" s="95">
        <v>65462.2</v>
      </c>
      <c r="J22" s="95">
        <v>59734.3</v>
      </c>
      <c r="K22" s="95">
        <v>59734.3</v>
      </c>
      <c r="L22" s="95">
        <v>59734.3</v>
      </c>
      <c r="M22" s="95">
        <v>59734.3</v>
      </c>
      <c r="N22" s="95">
        <v>59734.3</v>
      </c>
      <c r="O22" s="93">
        <f t="shared" si="4"/>
        <v>674657.20000000007</v>
      </c>
    </row>
    <row r="23" spans="1:15" s="59" customFormat="1" ht="171.9" customHeight="1" x14ac:dyDescent="0.4">
      <c r="A23" s="66"/>
      <c r="B23" s="67"/>
      <c r="C23" s="46" t="s">
        <v>108</v>
      </c>
      <c r="D23" s="47">
        <v>3524.8</v>
      </c>
      <c r="E23" s="47">
        <v>3524.8</v>
      </c>
      <c r="F23" s="115">
        <v>0</v>
      </c>
      <c r="G23" s="128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93">
        <f t="shared" si="4"/>
        <v>7049.6</v>
      </c>
    </row>
    <row r="24" spans="1:15" s="59" customFormat="1" ht="150" customHeight="1" x14ac:dyDescent="0.4">
      <c r="A24" s="66"/>
      <c r="B24" s="67"/>
      <c r="C24" s="46" t="s">
        <v>96</v>
      </c>
      <c r="D24" s="47">
        <v>846403.28</v>
      </c>
      <c r="E24" s="47">
        <v>860328.23</v>
      </c>
      <c r="F24" s="115">
        <v>969118.76</v>
      </c>
      <c r="G24" s="128">
        <v>1122245.8999999999</v>
      </c>
      <c r="H24" s="96">
        <v>1122245.8999999999</v>
      </c>
      <c r="I24" s="96">
        <v>1122245.8999999999</v>
      </c>
      <c r="J24" s="96">
        <v>1122245.8999999999</v>
      </c>
      <c r="K24" s="96">
        <v>1122245.8999999999</v>
      </c>
      <c r="L24" s="96">
        <v>1122245.8999999999</v>
      </c>
      <c r="M24" s="96">
        <v>1122245.8999999999</v>
      </c>
      <c r="N24" s="96">
        <v>1122245.8999999999</v>
      </c>
      <c r="O24" s="93">
        <f t="shared" si="4"/>
        <v>11653817.470000003</v>
      </c>
    </row>
    <row r="25" spans="1:15" s="59" customFormat="1" ht="43.65" customHeight="1" x14ac:dyDescent="0.4">
      <c r="A25" s="282" t="s">
        <v>16</v>
      </c>
      <c r="B25" s="291" t="s">
        <v>79</v>
      </c>
      <c r="C25" s="46" t="s">
        <v>5</v>
      </c>
      <c r="D25" s="47">
        <f t="shared" ref="D25:N25" si="23">SUM(D26:D28)</f>
        <v>41735.9</v>
      </c>
      <c r="E25" s="47">
        <f t="shared" si="23"/>
        <v>0</v>
      </c>
      <c r="F25" s="115">
        <f t="shared" si="23"/>
        <v>0</v>
      </c>
      <c r="G25" s="128">
        <f t="shared" si="23"/>
        <v>0</v>
      </c>
      <c r="H25" s="53">
        <f t="shared" si="23"/>
        <v>0</v>
      </c>
      <c r="I25" s="53">
        <f t="shared" si="23"/>
        <v>0</v>
      </c>
      <c r="J25" s="53">
        <f t="shared" si="23"/>
        <v>0</v>
      </c>
      <c r="K25" s="53">
        <f t="shared" si="23"/>
        <v>0</v>
      </c>
      <c r="L25" s="53">
        <f t="shared" si="23"/>
        <v>0</v>
      </c>
      <c r="M25" s="53">
        <f t="shared" si="23"/>
        <v>0</v>
      </c>
      <c r="N25" s="53">
        <f t="shared" si="23"/>
        <v>0</v>
      </c>
      <c r="O25" s="93">
        <f t="shared" si="4"/>
        <v>41735.9</v>
      </c>
    </row>
    <row r="26" spans="1:15" s="59" customFormat="1" ht="43.65" customHeight="1" x14ac:dyDescent="0.4">
      <c r="A26" s="282"/>
      <c r="B26" s="291"/>
      <c r="C26" s="48" t="s">
        <v>10</v>
      </c>
      <c r="D26" s="47">
        <v>0</v>
      </c>
      <c r="E26" s="47"/>
      <c r="F26" s="115"/>
      <c r="G26" s="128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93">
        <f t="shared" si="4"/>
        <v>0</v>
      </c>
    </row>
    <row r="27" spans="1:15" s="59" customFormat="1" ht="43.65" customHeight="1" x14ac:dyDescent="0.4">
      <c r="A27" s="282"/>
      <c r="B27" s="291"/>
      <c r="C27" s="46" t="s">
        <v>6</v>
      </c>
      <c r="D27" s="47">
        <v>17300</v>
      </c>
      <c r="E27" s="47"/>
      <c r="F27" s="115"/>
      <c r="G27" s="128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93">
        <f t="shared" si="4"/>
        <v>17300</v>
      </c>
    </row>
    <row r="28" spans="1:15" s="59" customFormat="1" ht="36.6" customHeight="1" x14ac:dyDescent="0.4">
      <c r="A28" s="282"/>
      <c r="B28" s="291"/>
      <c r="C28" s="65" t="s">
        <v>7</v>
      </c>
      <c r="D28" s="47">
        <v>24435.9</v>
      </c>
      <c r="E28" s="47"/>
      <c r="F28" s="115"/>
      <c r="G28" s="128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93">
        <f t="shared" si="4"/>
        <v>24435.9</v>
      </c>
    </row>
    <row r="29" spans="1:15" s="102" customFormat="1" ht="101.85" customHeight="1" x14ac:dyDescent="0.4">
      <c r="A29" s="292" t="s">
        <v>17</v>
      </c>
      <c r="B29" s="293" t="s">
        <v>80</v>
      </c>
      <c r="C29" s="98" t="s">
        <v>5</v>
      </c>
      <c r="D29" s="99">
        <f t="shared" ref="D29:N29" si="24">SUM(D30:D31)</f>
        <v>68225.320000000007</v>
      </c>
      <c r="E29" s="99">
        <f t="shared" si="24"/>
        <v>98373.95</v>
      </c>
      <c r="F29" s="115">
        <f t="shared" si="24"/>
        <v>224664.63</v>
      </c>
      <c r="G29" s="128">
        <f t="shared" si="24"/>
        <v>107895.26</v>
      </c>
      <c r="H29" s="100">
        <f t="shared" si="24"/>
        <v>0</v>
      </c>
      <c r="I29" s="100">
        <f t="shared" si="24"/>
        <v>0</v>
      </c>
      <c r="J29" s="100">
        <f t="shared" si="24"/>
        <v>0</v>
      </c>
      <c r="K29" s="100">
        <f t="shared" si="24"/>
        <v>0</v>
      </c>
      <c r="L29" s="100">
        <f t="shared" si="24"/>
        <v>0</v>
      </c>
      <c r="M29" s="100">
        <f t="shared" si="24"/>
        <v>0</v>
      </c>
      <c r="N29" s="100">
        <f t="shared" si="24"/>
        <v>0</v>
      </c>
      <c r="O29" s="101">
        <f t="shared" si="4"/>
        <v>499159.16000000003</v>
      </c>
    </row>
    <row r="30" spans="1:15" s="102" customFormat="1" ht="110.1" customHeight="1" x14ac:dyDescent="0.4">
      <c r="A30" s="292"/>
      <c r="B30" s="293"/>
      <c r="C30" s="98" t="s">
        <v>6</v>
      </c>
      <c r="D30" s="99">
        <v>65214.5</v>
      </c>
      <c r="E30" s="99">
        <v>93304.7</v>
      </c>
      <c r="F30" s="99">
        <v>215000.7</v>
      </c>
      <c r="G30" s="128">
        <v>102500</v>
      </c>
      <c r="H30" s="100">
        <v>0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1">
        <f t="shared" si="4"/>
        <v>476019.9</v>
      </c>
    </row>
    <row r="31" spans="1:15" s="102" customFormat="1" ht="95.1" customHeight="1" x14ac:dyDescent="0.4">
      <c r="A31" s="292"/>
      <c r="B31" s="293"/>
      <c r="C31" s="103" t="s">
        <v>7</v>
      </c>
      <c r="D31" s="99">
        <v>3010.82</v>
      </c>
      <c r="E31" s="99">
        <v>5069.25</v>
      </c>
      <c r="F31" s="115">
        <v>9663.93</v>
      </c>
      <c r="G31" s="128">
        <v>5395.26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1">
        <f t="shared" si="4"/>
        <v>23139.260000000002</v>
      </c>
    </row>
    <row r="32" spans="1:15" s="81" customFormat="1" ht="43.65" customHeight="1" x14ac:dyDescent="0.4">
      <c r="A32" s="289" t="s">
        <v>19</v>
      </c>
      <c r="B32" s="290" t="s">
        <v>18</v>
      </c>
      <c r="C32" s="78" t="s">
        <v>5</v>
      </c>
      <c r="D32" s="79">
        <f>D33+D34+D35+D36</f>
        <v>72766.37</v>
      </c>
      <c r="E32" s="79">
        <f>E33+E34+E35+E36</f>
        <v>136382.72882000002</v>
      </c>
      <c r="F32" s="115">
        <f t="shared" ref="F32:G32" si="25">F33+F34+F35+F36</f>
        <v>323724</v>
      </c>
      <c r="G32" s="128">
        <f t="shared" si="25"/>
        <v>499932.89</v>
      </c>
      <c r="H32" s="80">
        <f t="shared" ref="H32:N32" si="26">H33+H34+H35+H36</f>
        <v>345016.7</v>
      </c>
      <c r="I32" s="80">
        <f t="shared" si="26"/>
        <v>0</v>
      </c>
      <c r="J32" s="80">
        <f t="shared" si="26"/>
        <v>0</v>
      </c>
      <c r="K32" s="80">
        <f t="shared" si="26"/>
        <v>0</v>
      </c>
      <c r="L32" s="80">
        <f t="shared" si="26"/>
        <v>0</v>
      </c>
      <c r="M32" s="80">
        <f t="shared" si="26"/>
        <v>0</v>
      </c>
      <c r="N32" s="80">
        <f t="shared" si="26"/>
        <v>0</v>
      </c>
      <c r="O32" s="93">
        <f t="shared" si="4"/>
        <v>1377822.68882</v>
      </c>
    </row>
    <row r="33" spans="1:15" s="81" customFormat="1" ht="57.75" customHeight="1" x14ac:dyDescent="0.4">
      <c r="A33" s="289"/>
      <c r="B33" s="290"/>
      <c r="C33" s="82" t="s">
        <v>10</v>
      </c>
      <c r="D33" s="79">
        <v>33692</v>
      </c>
      <c r="E33" s="79">
        <v>0</v>
      </c>
      <c r="F33" s="99">
        <v>262785</v>
      </c>
      <c r="G33" s="128">
        <v>450393.2</v>
      </c>
      <c r="H33" s="100">
        <v>338150.8</v>
      </c>
      <c r="I33" s="80"/>
      <c r="J33" s="80"/>
      <c r="K33" s="80"/>
      <c r="L33" s="80"/>
      <c r="M33" s="80"/>
      <c r="N33" s="80"/>
      <c r="O33" s="93">
        <f t="shared" si="4"/>
        <v>1085021</v>
      </c>
    </row>
    <row r="34" spans="1:15" s="81" customFormat="1" ht="43.65" customHeight="1" x14ac:dyDescent="0.4">
      <c r="A34" s="289"/>
      <c r="B34" s="290"/>
      <c r="C34" s="78" t="s">
        <v>6</v>
      </c>
      <c r="D34" s="79">
        <v>25524.7</v>
      </c>
      <c r="E34" s="79">
        <v>72948</v>
      </c>
      <c r="F34" s="99">
        <v>57701.7</v>
      </c>
      <c r="G34" s="128">
        <v>44559.4</v>
      </c>
      <c r="H34" s="100">
        <v>3415.7</v>
      </c>
      <c r="I34" s="80"/>
      <c r="J34" s="80"/>
      <c r="K34" s="80"/>
      <c r="L34" s="80"/>
      <c r="M34" s="80"/>
      <c r="N34" s="80"/>
      <c r="O34" s="93">
        <f t="shared" si="4"/>
        <v>204149.5</v>
      </c>
    </row>
    <row r="35" spans="1:15" s="86" customFormat="1" ht="43.65" customHeight="1" x14ac:dyDescent="0.4">
      <c r="A35" s="289"/>
      <c r="B35" s="290"/>
      <c r="C35" s="83" t="s">
        <v>7</v>
      </c>
      <c r="D35" s="84">
        <v>549.66999999999996</v>
      </c>
      <c r="E35" s="84">
        <v>998.05</v>
      </c>
      <c r="F35" s="118">
        <v>3237.3</v>
      </c>
      <c r="G35" s="131">
        <v>4980.29</v>
      </c>
      <c r="H35" s="152">
        <v>3450.2</v>
      </c>
      <c r="I35" s="85"/>
      <c r="J35" s="85"/>
      <c r="K35" s="85"/>
      <c r="L35" s="85"/>
      <c r="M35" s="85"/>
      <c r="N35" s="85"/>
      <c r="O35" s="93">
        <f t="shared" si="4"/>
        <v>13215.510000000002</v>
      </c>
    </row>
    <row r="36" spans="1:15" s="86" customFormat="1" ht="43.65" customHeight="1" x14ac:dyDescent="0.4">
      <c r="A36" s="87"/>
      <c r="B36" s="88"/>
      <c r="C36" s="83" t="s">
        <v>96</v>
      </c>
      <c r="D36" s="84">
        <v>13000</v>
      </c>
      <c r="E36" s="84">
        <v>62436.678820000001</v>
      </c>
      <c r="F36" s="118">
        <v>0</v>
      </c>
      <c r="G36" s="131">
        <v>0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93">
        <f t="shared" si="4"/>
        <v>75436.678820000001</v>
      </c>
    </row>
    <row r="37" spans="1:15" s="59" customFormat="1" ht="24.6" customHeight="1" x14ac:dyDescent="0.4">
      <c r="A37" s="282">
        <v>2</v>
      </c>
      <c r="B37" s="283" t="s">
        <v>20</v>
      </c>
      <c r="C37" s="46" t="s">
        <v>5</v>
      </c>
      <c r="D37" s="68">
        <f t="shared" ref="D37:N37" si="27">SUM(D38:D39)</f>
        <v>201480.40000000002</v>
      </c>
      <c r="E37" s="68">
        <f t="shared" si="27"/>
        <v>201805.7</v>
      </c>
      <c r="F37" s="119">
        <f t="shared" si="27"/>
        <v>201524.5</v>
      </c>
      <c r="G37" s="132">
        <f t="shared" si="27"/>
        <v>201720.6</v>
      </c>
      <c r="H37" s="69">
        <f t="shared" si="27"/>
        <v>201720.6</v>
      </c>
      <c r="I37" s="69">
        <f t="shared" si="27"/>
        <v>201720.6</v>
      </c>
      <c r="J37" s="69">
        <f t="shared" si="27"/>
        <v>201720.6</v>
      </c>
      <c r="K37" s="69">
        <f t="shared" si="27"/>
        <v>201720.6</v>
      </c>
      <c r="L37" s="69">
        <f t="shared" si="27"/>
        <v>201720.6</v>
      </c>
      <c r="M37" s="69">
        <f t="shared" si="27"/>
        <v>201720.6</v>
      </c>
      <c r="N37" s="69">
        <f t="shared" si="27"/>
        <v>201720.6</v>
      </c>
      <c r="O37" s="93">
        <f t="shared" si="4"/>
        <v>2218575.4000000004</v>
      </c>
    </row>
    <row r="38" spans="1:15" s="59" customFormat="1" ht="24" customHeight="1" x14ac:dyDescent="0.4">
      <c r="A38" s="282"/>
      <c r="B38" s="283"/>
      <c r="C38" s="46" t="s">
        <v>6</v>
      </c>
      <c r="D38" s="68">
        <f t="shared" ref="D38:N38" si="28">D41</f>
        <v>1335.1</v>
      </c>
      <c r="E38" s="68">
        <f t="shared" si="28"/>
        <v>1553.7</v>
      </c>
      <c r="F38" s="141">
        <f t="shared" si="28"/>
        <v>1747.5</v>
      </c>
      <c r="G38" s="132">
        <f t="shared" si="28"/>
        <v>1870.6</v>
      </c>
      <c r="H38" s="69">
        <f t="shared" si="28"/>
        <v>1870.6</v>
      </c>
      <c r="I38" s="69">
        <f t="shared" si="28"/>
        <v>1870.6</v>
      </c>
      <c r="J38" s="69">
        <f t="shared" si="28"/>
        <v>1870.6</v>
      </c>
      <c r="K38" s="69">
        <f t="shared" si="28"/>
        <v>1870.6</v>
      </c>
      <c r="L38" s="69">
        <f t="shared" si="28"/>
        <v>1870.6</v>
      </c>
      <c r="M38" s="69">
        <f t="shared" si="28"/>
        <v>1870.6</v>
      </c>
      <c r="N38" s="69">
        <f t="shared" si="28"/>
        <v>1870.6</v>
      </c>
      <c r="O38" s="93">
        <f t="shared" si="4"/>
        <v>19601.099999999999</v>
      </c>
    </row>
    <row r="39" spans="1:15" s="59" customFormat="1" ht="41.85" customHeight="1" x14ac:dyDescent="0.4">
      <c r="A39" s="282"/>
      <c r="B39" s="283"/>
      <c r="C39" s="46" t="s">
        <v>8</v>
      </c>
      <c r="D39" s="68">
        <f t="shared" ref="D39:N39" si="29">D42+D46</f>
        <v>200145.30000000002</v>
      </c>
      <c r="E39" s="68">
        <f t="shared" si="29"/>
        <v>200252</v>
      </c>
      <c r="F39" s="119">
        <f t="shared" si="29"/>
        <v>199777</v>
      </c>
      <c r="G39" s="132">
        <f t="shared" si="29"/>
        <v>199850</v>
      </c>
      <c r="H39" s="69">
        <f t="shared" si="29"/>
        <v>199850</v>
      </c>
      <c r="I39" s="69">
        <f t="shared" si="29"/>
        <v>199850</v>
      </c>
      <c r="J39" s="69">
        <f t="shared" si="29"/>
        <v>199850</v>
      </c>
      <c r="K39" s="69">
        <f t="shared" si="29"/>
        <v>199850</v>
      </c>
      <c r="L39" s="69">
        <f t="shared" si="29"/>
        <v>199850</v>
      </c>
      <c r="M39" s="69">
        <f t="shared" si="29"/>
        <v>199850</v>
      </c>
      <c r="N39" s="69">
        <f t="shared" si="29"/>
        <v>199850</v>
      </c>
      <c r="O39" s="93">
        <f t="shared" si="4"/>
        <v>2198974.2999999998</v>
      </c>
    </row>
    <row r="40" spans="1:15" s="59" customFormat="1" ht="27.6" customHeight="1" x14ac:dyDescent="0.4">
      <c r="A40" s="284" t="s">
        <v>21</v>
      </c>
      <c r="B40" s="283" t="s">
        <v>22</v>
      </c>
      <c r="C40" s="46" t="s">
        <v>5</v>
      </c>
      <c r="D40" s="68">
        <f t="shared" ref="D40:N40" si="30">D41+D42</f>
        <v>2136.6999999999998</v>
      </c>
      <c r="E40" s="68">
        <f t="shared" si="30"/>
        <v>2355.6999999999998</v>
      </c>
      <c r="F40" s="119">
        <f t="shared" si="30"/>
        <v>2074.5</v>
      </c>
      <c r="G40" s="132">
        <f t="shared" si="30"/>
        <v>2270.6</v>
      </c>
      <c r="H40" s="69">
        <f t="shared" si="30"/>
        <v>2270.6</v>
      </c>
      <c r="I40" s="69">
        <f t="shared" si="30"/>
        <v>2270.6</v>
      </c>
      <c r="J40" s="69">
        <f t="shared" si="30"/>
        <v>2270.6</v>
      </c>
      <c r="K40" s="69">
        <f t="shared" si="30"/>
        <v>2270.6</v>
      </c>
      <c r="L40" s="69">
        <f t="shared" si="30"/>
        <v>2270.6</v>
      </c>
      <c r="M40" s="69">
        <f t="shared" si="30"/>
        <v>2270.6</v>
      </c>
      <c r="N40" s="69">
        <f t="shared" si="30"/>
        <v>2270.6</v>
      </c>
      <c r="O40" s="93">
        <f t="shared" si="4"/>
        <v>24731.699999999997</v>
      </c>
    </row>
    <row r="41" spans="1:15" s="59" customFormat="1" ht="24" customHeight="1" x14ac:dyDescent="0.4">
      <c r="A41" s="284"/>
      <c r="B41" s="283"/>
      <c r="C41" s="70" t="s">
        <v>6</v>
      </c>
      <c r="D41" s="49">
        <f t="shared" ref="D41:H42" si="31">D43</f>
        <v>1335.1</v>
      </c>
      <c r="E41" s="49">
        <f t="shared" si="31"/>
        <v>1553.7</v>
      </c>
      <c r="F41" s="118">
        <f t="shared" si="31"/>
        <v>1747.5</v>
      </c>
      <c r="G41" s="131">
        <f t="shared" si="31"/>
        <v>1870.6</v>
      </c>
      <c r="H41" s="54">
        <f t="shared" si="31"/>
        <v>1870.6</v>
      </c>
      <c r="I41" s="54">
        <f t="shared" ref="I41:N41" si="32">I43</f>
        <v>1870.6</v>
      </c>
      <c r="J41" s="54">
        <f t="shared" si="32"/>
        <v>1870.6</v>
      </c>
      <c r="K41" s="54">
        <f t="shared" si="32"/>
        <v>1870.6</v>
      </c>
      <c r="L41" s="54">
        <f t="shared" si="32"/>
        <v>1870.6</v>
      </c>
      <c r="M41" s="54">
        <f t="shared" si="32"/>
        <v>1870.6</v>
      </c>
      <c r="N41" s="54">
        <f t="shared" si="32"/>
        <v>1870.6</v>
      </c>
      <c r="O41" s="93">
        <f t="shared" si="4"/>
        <v>19601.099999999999</v>
      </c>
    </row>
    <row r="42" spans="1:15" s="59" customFormat="1" ht="41.85" customHeight="1" x14ac:dyDescent="0.4">
      <c r="A42" s="284"/>
      <c r="B42" s="283"/>
      <c r="C42" s="46" t="s">
        <v>23</v>
      </c>
      <c r="D42" s="68">
        <f t="shared" si="31"/>
        <v>801.6</v>
      </c>
      <c r="E42" s="68">
        <f t="shared" si="31"/>
        <v>802</v>
      </c>
      <c r="F42" s="119">
        <f t="shared" si="31"/>
        <v>327</v>
      </c>
      <c r="G42" s="132">
        <f t="shared" si="31"/>
        <v>400</v>
      </c>
      <c r="H42" s="69">
        <f t="shared" si="31"/>
        <v>400</v>
      </c>
      <c r="I42" s="69">
        <f t="shared" ref="I42:N42" si="33">I44</f>
        <v>400</v>
      </c>
      <c r="J42" s="69">
        <f t="shared" si="33"/>
        <v>400</v>
      </c>
      <c r="K42" s="69">
        <f t="shared" si="33"/>
        <v>400</v>
      </c>
      <c r="L42" s="69">
        <f t="shared" si="33"/>
        <v>400</v>
      </c>
      <c r="M42" s="69">
        <f t="shared" si="33"/>
        <v>400</v>
      </c>
      <c r="N42" s="69">
        <f t="shared" si="33"/>
        <v>400</v>
      </c>
      <c r="O42" s="93">
        <f t="shared" si="4"/>
        <v>5130.6000000000004</v>
      </c>
    </row>
    <row r="43" spans="1:15" s="59" customFormat="1" ht="192.45" customHeight="1" x14ac:dyDescent="0.4">
      <c r="A43" s="71" t="s">
        <v>24</v>
      </c>
      <c r="B43" s="46" t="s">
        <v>25</v>
      </c>
      <c r="C43" s="70" t="s">
        <v>6</v>
      </c>
      <c r="D43" s="72">
        <v>1335.1</v>
      </c>
      <c r="E43" s="72">
        <v>1553.7</v>
      </c>
      <c r="F43" s="120">
        <v>1747.5</v>
      </c>
      <c r="G43" s="133">
        <v>1870.6</v>
      </c>
      <c r="H43" s="73">
        <v>1870.6</v>
      </c>
      <c r="I43" s="73">
        <v>1870.6</v>
      </c>
      <c r="J43" s="73">
        <v>1870.6</v>
      </c>
      <c r="K43" s="73">
        <v>1870.6</v>
      </c>
      <c r="L43" s="73">
        <v>1870.6</v>
      </c>
      <c r="M43" s="73">
        <v>1870.6</v>
      </c>
      <c r="N43" s="73">
        <v>1870.6</v>
      </c>
      <c r="O43" s="93">
        <f t="shared" si="4"/>
        <v>19601.099999999999</v>
      </c>
    </row>
    <row r="44" spans="1:15" s="59" customFormat="1" ht="130.94999999999999" customHeight="1" x14ac:dyDescent="0.4">
      <c r="A44" s="71" t="s">
        <v>26</v>
      </c>
      <c r="B44" s="46" t="s">
        <v>27</v>
      </c>
      <c r="C44" s="46" t="s">
        <v>8</v>
      </c>
      <c r="D44" s="74">
        <v>801.6</v>
      </c>
      <c r="E44" s="74">
        <v>802</v>
      </c>
      <c r="F44" s="121">
        <v>327</v>
      </c>
      <c r="G44" s="134">
        <v>400</v>
      </c>
      <c r="H44" s="74">
        <v>400</v>
      </c>
      <c r="I44" s="74">
        <v>400</v>
      </c>
      <c r="J44" s="74">
        <v>400</v>
      </c>
      <c r="K44" s="74">
        <v>400</v>
      </c>
      <c r="L44" s="74">
        <v>400</v>
      </c>
      <c r="M44" s="74">
        <v>400</v>
      </c>
      <c r="N44" s="74">
        <v>400</v>
      </c>
      <c r="O44" s="93">
        <f t="shared" si="4"/>
        <v>5130.6000000000004</v>
      </c>
    </row>
    <row r="45" spans="1:15" s="59" customFormat="1" ht="167.85" customHeight="1" x14ac:dyDescent="0.4">
      <c r="A45" s="71" t="s">
        <v>28</v>
      </c>
      <c r="B45" s="46" t="s">
        <v>29</v>
      </c>
      <c r="C45" s="46" t="s">
        <v>6</v>
      </c>
      <c r="D45" s="76">
        <v>0</v>
      </c>
      <c r="E45" s="76">
        <v>0</v>
      </c>
      <c r="F45" s="119">
        <v>0</v>
      </c>
      <c r="G45" s="132">
        <v>0</v>
      </c>
      <c r="H45" s="69">
        <v>0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93">
        <f t="shared" si="4"/>
        <v>0</v>
      </c>
    </row>
    <row r="46" spans="1:15" s="59" customFormat="1" ht="81.150000000000006" customHeight="1" x14ac:dyDescent="0.4">
      <c r="A46" s="71" t="s">
        <v>30</v>
      </c>
      <c r="B46" s="46" t="s">
        <v>31</v>
      </c>
      <c r="C46" s="46" t="s">
        <v>32</v>
      </c>
      <c r="D46" s="76">
        <f t="shared" ref="D46:N46" si="34">D47+D50</f>
        <v>199343.7</v>
      </c>
      <c r="E46" s="76">
        <f t="shared" si="34"/>
        <v>199450</v>
      </c>
      <c r="F46" s="122">
        <f t="shared" si="34"/>
        <v>199450</v>
      </c>
      <c r="G46" s="135">
        <f t="shared" si="34"/>
        <v>199450</v>
      </c>
      <c r="H46" s="77">
        <f t="shared" si="34"/>
        <v>199450</v>
      </c>
      <c r="I46" s="77">
        <f t="shared" si="34"/>
        <v>199450</v>
      </c>
      <c r="J46" s="77">
        <f t="shared" si="34"/>
        <v>199450</v>
      </c>
      <c r="K46" s="77">
        <f t="shared" si="34"/>
        <v>199450</v>
      </c>
      <c r="L46" s="77">
        <f t="shared" si="34"/>
        <v>199450</v>
      </c>
      <c r="M46" s="77">
        <f t="shared" si="34"/>
        <v>199450</v>
      </c>
      <c r="N46" s="77">
        <f t="shared" si="34"/>
        <v>199450</v>
      </c>
      <c r="O46" s="93">
        <f t="shared" si="4"/>
        <v>2193843.7000000002</v>
      </c>
    </row>
    <row r="47" spans="1:15" s="59" customFormat="1" ht="66.75" customHeight="1" x14ac:dyDescent="0.4">
      <c r="A47" s="71" t="s">
        <v>33</v>
      </c>
      <c r="B47" s="46" t="s">
        <v>34</v>
      </c>
      <c r="C47" s="46" t="s">
        <v>32</v>
      </c>
      <c r="D47" s="76">
        <f t="shared" ref="D47:N47" si="35">D49</f>
        <v>79343.7</v>
      </c>
      <c r="E47" s="76">
        <f t="shared" si="35"/>
        <v>79450</v>
      </c>
      <c r="F47" s="122">
        <f t="shared" si="35"/>
        <v>79450</v>
      </c>
      <c r="G47" s="135">
        <f t="shared" si="35"/>
        <v>79450</v>
      </c>
      <c r="H47" s="77">
        <f t="shared" si="35"/>
        <v>79450</v>
      </c>
      <c r="I47" s="77">
        <f t="shared" si="35"/>
        <v>79450</v>
      </c>
      <c r="J47" s="77">
        <f t="shared" si="35"/>
        <v>79450</v>
      </c>
      <c r="K47" s="77">
        <f t="shared" si="35"/>
        <v>79450</v>
      </c>
      <c r="L47" s="77">
        <f t="shared" si="35"/>
        <v>79450</v>
      </c>
      <c r="M47" s="77">
        <f t="shared" si="35"/>
        <v>79450</v>
      </c>
      <c r="N47" s="77">
        <f t="shared" si="35"/>
        <v>79450</v>
      </c>
      <c r="O47" s="93">
        <f t="shared" si="4"/>
        <v>873843.7</v>
      </c>
    </row>
    <row r="48" spans="1:15" s="59" customFormat="1" ht="49.65" customHeight="1" x14ac:dyDescent="0.4">
      <c r="A48" s="71" t="s">
        <v>35</v>
      </c>
      <c r="B48" s="46" t="s">
        <v>36</v>
      </c>
      <c r="C48" s="46" t="s">
        <v>37</v>
      </c>
      <c r="D48" s="76" t="s">
        <v>38</v>
      </c>
      <c r="E48" s="76"/>
      <c r="F48" s="122"/>
      <c r="G48" s="135"/>
      <c r="H48" s="77"/>
      <c r="I48" s="77"/>
      <c r="J48" s="77"/>
      <c r="K48" s="77"/>
      <c r="L48" s="77"/>
      <c r="M48" s="77"/>
      <c r="N48" s="77"/>
      <c r="O48" s="93" t="e">
        <f t="shared" si="4"/>
        <v>#VALUE!</v>
      </c>
    </row>
    <row r="49" spans="1:15" s="59" customFormat="1" ht="49.5" customHeight="1" x14ac:dyDescent="0.4">
      <c r="A49" s="71" t="s">
        <v>39</v>
      </c>
      <c r="B49" s="46" t="s">
        <v>40</v>
      </c>
      <c r="C49" s="46" t="s">
        <v>32</v>
      </c>
      <c r="D49" s="74">
        <v>79343.7</v>
      </c>
      <c r="E49" s="74">
        <v>79450</v>
      </c>
      <c r="F49" s="121">
        <v>79450</v>
      </c>
      <c r="G49" s="134">
        <v>79450</v>
      </c>
      <c r="H49" s="75">
        <v>79450</v>
      </c>
      <c r="I49" s="75">
        <v>79450</v>
      </c>
      <c r="J49" s="75">
        <v>79450</v>
      </c>
      <c r="K49" s="75">
        <v>79450</v>
      </c>
      <c r="L49" s="75">
        <v>79450</v>
      </c>
      <c r="M49" s="75">
        <v>79450</v>
      </c>
      <c r="N49" s="75">
        <v>79450</v>
      </c>
      <c r="O49" s="93">
        <f t="shared" si="4"/>
        <v>873843.7</v>
      </c>
    </row>
    <row r="50" spans="1:15" s="59" customFormat="1" ht="220.35" customHeight="1" x14ac:dyDescent="0.4">
      <c r="A50" s="71" t="s">
        <v>41</v>
      </c>
      <c r="B50" s="46" t="s">
        <v>42</v>
      </c>
      <c r="C50" s="46" t="s">
        <v>23</v>
      </c>
      <c r="D50" s="76">
        <v>120000</v>
      </c>
      <c r="E50" s="76">
        <v>120000</v>
      </c>
      <c r="F50" s="122">
        <v>120000</v>
      </c>
      <c r="G50" s="135">
        <v>120000</v>
      </c>
      <c r="H50" s="77">
        <v>120000</v>
      </c>
      <c r="I50" s="77">
        <v>120000</v>
      </c>
      <c r="J50" s="77">
        <v>120000</v>
      </c>
      <c r="K50" s="77">
        <v>120000</v>
      </c>
      <c r="L50" s="77">
        <v>120000</v>
      </c>
      <c r="M50" s="77">
        <v>120000</v>
      </c>
      <c r="N50" s="77">
        <v>120000</v>
      </c>
      <c r="O50" s="93">
        <f t="shared" si="4"/>
        <v>1320000</v>
      </c>
    </row>
    <row r="51" spans="1:15" s="59" customFormat="1" ht="101.25" customHeight="1" x14ac:dyDescent="0.4">
      <c r="A51" s="71" t="s">
        <v>43</v>
      </c>
      <c r="B51" s="46" t="s">
        <v>44</v>
      </c>
      <c r="C51" s="46" t="s">
        <v>37</v>
      </c>
      <c r="D51" s="76" t="s">
        <v>38</v>
      </c>
      <c r="E51" s="76"/>
      <c r="F51" s="122" t="s">
        <v>38</v>
      </c>
      <c r="G51" s="135" t="s">
        <v>38</v>
      </c>
      <c r="H51" s="77" t="s">
        <v>38</v>
      </c>
      <c r="I51" s="77" t="s">
        <v>38</v>
      </c>
      <c r="J51" s="77" t="s">
        <v>38</v>
      </c>
      <c r="K51" s="77" t="s">
        <v>38</v>
      </c>
      <c r="L51" s="77" t="s">
        <v>38</v>
      </c>
      <c r="M51" s="77" t="s">
        <v>38</v>
      </c>
      <c r="N51" s="77" t="s">
        <v>38</v>
      </c>
      <c r="O51" s="93" t="e">
        <f t="shared" si="4"/>
        <v>#VALUE!</v>
      </c>
    </row>
    <row r="52" spans="1:15" s="38" customFormat="1" ht="22.8" x14ac:dyDescent="0.4">
      <c r="A52" s="285" t="s">
        <v>45</v>
      </c>
      <c r="B52" s="286" t="s">
        <v>46</v>
      </c>
      <c r="C52" s="40" t="s">
        <v>5</v>
      </c>
      <c r="D52" s="32">
        <f>SUM(D53:D56)</f>
        <v>266433.19</v>
      </c>
      <c r="E52" s="32">
        <f t="shared" ref="E52:H52" si="36">SUM(E53:E56)</f>
        <v>264764.77999999997</v>
      </c>
      <c r="F52" s="151">
        <f t="shared" si="36"/>
        <v>48275.6</v>
      </c>
      <c r="G52" s="151">
        <f t="shared" si="36"/>
        <v>63409.2</v>
      </c>
      <c r="H52" s="150">
        <f t="shared" si="36"/>
        <v>61852.7</v>
      </c>
      <c r="I52" s="150">
        <f t="shared" ref="I52:N52" si="37">SUM(I53:I56)</f>
        <v>65673.899999999994</v>
      </c>
      <c r="J52" s="150">
        <f t="shared" si="37"/>
        <v>36327.699999999997</v>
      </c>
      <c r="K52" s="150">
        <f t="shared" si="37"/>
        <v>36327.699999999997</v>
      </c>
      <c r="L52" s="150">
        <f t="shared" si="37"/>
        <v>36327.699999999997</v>
      </c>
      <c r="M52" s="150">
        <f t="shared" si="37"/>
        <v>36327.699999999997</v>
      </c>
      <c r="N52" s="150">
        <f t="shared" si="37"/>
        <v>36327.699999999997</v>
      </c>
      <c r="O52" s="104">
        <f t="shared" si="4"/>
        <v>952047.86999999965</v>
      </c>
    </row>
    <row r="53" spans="1:15" s="38" customFormat="1" ht="22.8" x14ac:dyDescent="0.4">
      <c r="A53" s="285"/>
      <c r="B53" s="286"/>
      <c r="C53" s="40" t="s">
        <v>6</v>
      </c>
      <c r="D53" s="32">
        <f>SUM(D58,D60)</f>
        <v>218814.8</v>
      </c>
      <c r="E53" s="32">
        <f t="shared" ref="E53:H53" si="38">SUM(E58,E60)</f>
        <v>264753.09999999998</v>
      </c>
      <c r="F53" s="151">
        <f>SUM(F58,F60)</f>
        <v>48152</v>
      </c>
      <c r="G53" s="151">
        <f t="shared" si="38"/>
        <v>63409.2</v>
      </c>
      <c r="H53" s="150">
        <f t="shared" si="38"/>
        <v>61852.7</v>
      </c>
      <c r="I53" s="150">
        <f t="shared" ref="I53:N53" si="39">SUM(I58,I60)</f>
        <v>65673.899999999994</v>
      </c>
      <c r="J53" s="150">
        <f t="shared" si="39"/>
        <v>36327.699999999997</v>
      </c>
      <c r="K53" s="150">
        <f t="shared" si="39"/>
        <v>36327.699999999997</v>
      </c>
      <c r="L53" s="150">
        <f t="shared" si="39"/>
        <v>36327.699999999997</v>
      </c>
      <c r="M53" s="150">
        <f t="shared" si="39"/>
        <v>36327.699999999997</v>
      </c>
      <c r="N53" s="150">
        <f t="shared" si="39"/>
        <v>36327.699999999997</v>
      </c>
      <c r="O53" s="104">
        <f t="shared" si="4"/>
        <v>904294.1999999996</v>
      </c>
    </row>
    <row r="54" spans="1:15" s="38" customFormat="1" ht="22.8" x14ac:dyDescent="0.4">
      <c r="A54" s="285"/>
      <c r="B54" s="286"/>
      <c r="C54" s="40" t="s">
        <v>7</v>
      </c>
      <c r="D54" s="32">
        <f>D59</f>
        <v>78.39</v>
      </c>
      <c r="E54" s="32">
        <f t="shared" ref="E54:H54" si="40">E59</f>
        <v>11.68</v>
      </c>
      <c r="F54" s="123">
        <f t="shared" si="40"/>
        <v>123.6</v>
      </c>
      <c r="G54" s="136">
        <f t="shared" si="40"/>
        <v>0</v>
      </c>
      <c r="H54" s="57">
        <f t="shared" si="40"/>
        <v>0</v>
      </c>
      <c r="I54" s="57">
        <f t="shared" ref="I54:N54" si="41">I59</f>
        <v>0</v>
      </c>
      <c r="J54" s="57">
        <f t="shared" si="41"/>
        <v>0</v>
      </c>
      <c r="K54" s="57">
        <f t="shared" si="41"/>
        <v>0</v>
      </c>
      <c r="L54" s="57">
        <f t="shared" si="41"/>
        <v>0</v>
      </c>
      <c r="M54" s="57">
        <f t="shared" si="41"/>
        <v>0</v>
      </c>
      <c r="N54" s="57">
        <f t="shared" si="41"/>
        <v>0</v>
      </c>
      <c r="O54" s="104">
        <f t="shared" si="4"/>
        <v>213.67</v>
      </c>
    </row>
    <row r="55" spans="1:15" s="38" customFormat="1" ht="68.400000000000006" x14ac:dyDescent="0.4">
      <c r="A55" s="285"/>
      <c r="B55" s="286"/>
      <c r="C55" s="40" t="s">
        <v>104</v>
      </c>
      <c r="D55" s="32">
        <f>D62</f>
        <v>0</v>
      </c>
      <c r="E55" s="32">
        <f t="shared" ref="E55:H55" si="42">E62</f>
        <v>0</v>
      </c>
      <c r="F55" s="123">
        <f t="shared" si="42"/>
        <v>0</v>
      </c>
      <c r="G55" s="136">
        <f t="shared" si="42"/>
        <v>0</v>
      </c>
      <c r="H55" s="57">
        <f t="shared" si="42"/>
        <v>0</v>
      </c>
      <c r="I55" s="57">
        <f t="shared" ref="I55:N55" si="43">I62</f>
        <v>0</v>
      </c>
      <c r="J55" s="57">
        <f t="shared" si="43"/>
        <v>0</v>
      </c>
      <c r="K55" s="57">
        <f t="shared" si="43"/>
        <v>0</v>
      </c>
      <c r="L55" s="57">
        <f t="shared" si="43"/>
        <v>0</v>
      </c>
      <c r="M55" s="57">
        <f t="shared" si="43"/>
        <v>0</v>
      </c>
      <c r="N55" s="57">
        <f t="shared" si="43"/>
        <v>0</v>
      </c>
      <c r="O55" s="93">
        <f t="shared" si="4"/>
        <v>0</v>
      </c>
    </row>
    <row r="56" spans="1:15" s="38" customFormat="1" ht="45.6" x14ac:dyDescent="0.4">
      <c r="A56" s="285"/>
      <c r="B56" s="286"/>
      <c r="C56" s="40" t="s">
        <v>8</v>
      </c>
      <c r="D56" s="32">
        <f>D61</f>
        <v>47540</v>
      </c>
      <c r="E56" s="32">
        <f t="shared" ref="E56:H56" si="44">E61</f>
        <v>0</v>
      </c>
      <c r="F56" s="123">
        <f t="shared" si="44"/>
        <v>0</v>
      </c>
      <c r="G56" s="136">
        <v>0</v>
      </c>
      <c r="H56" s="57">
        <f t="shared" si="44"/>
        <v>0</v>
      </c>
      <c r="I56" s="57">
        <f t="shared" ref="I56:N56" si="45">I61</f>
        <v>0</v>
      </c>
      <c r="J56" s="57">
        <f t="shared" si="45"/>
        <v>0</v>
      </c>
      <c r="K56" s="57">
        <f t="shared" si="45"/>
        <v>0</v>
      </c>
      <c r="L56" s="57">
        <f t="shared" si="45"/>
        <v>0</v>
      </c>
      <c r="M56" s="57">
        <f t="shared" si="45"/>
        <v>0</v>
      </c>
      <c r="N56" s="57">
        <f t="shared" si="45"/>
        <v>0</v>
      </c>
      <c r="O56" s="93">
        <f t="shared" si="4"/>
        <v>47540</v>
      </c>
    </row>
    <row r="57" spans="1:15" s="38" customFormat="1" ht="22.8" x14ac:dyDescent="0.4">
      <c r="A57" s="279" t="s">
        <v>47</v>
      </c>
      <c r="B57" s="276" t="s">
        <v>69</v>
      </c>
      <c r="C57" s="41" t="s">
        <v>5</v>
      </c>
      <c r="D57" s="33">
        <f>SUM(D58:D59)</f>
        <v>182300.99000000002</v>
      </c>
      <c r="E57" s="33">
        <f t="shared" ref="E57:H57" si="46">SUM(E58:E59)</f>
        <v>226595.08</v>
      </c>
      <c r="F57" s="124">
        <f t="shared" si="46"/>
        <v>13314.6</v>
      </c>
      <c r="G57" s="142">
        <f t="shared" si="46"/>
        <v>25470</v>
      </c>
      <c r="H57" s="150">
        <f t="shared" si="46"/>
        <v>24720</v>
      </c>
      <c r="I57" s="150">
        <f t="shared" ref="I57:N57" si="47">SUM(I58:I59)</f>
        <v>29346.2</v>
      </c>
      <c r="J57" s="57">
        <f t="shared" si="47"/>
        <v>0</v>
      </c>
      <c r="K57" s="57">
        <f t="shared" si="47"/>
        <v>0</v>
      </c>
      <c r="L57" s="57">
        <f t="shared" si="47"/>
        <v>0</v>
      </c>
      <c r="M57" s="57">
        <f t="shared" si="47"/>
        <v>0</v>
      </c>
      <c r="N57" s="57">
        <f t="shared" si="47"/>
        <v>0</v>
      </c>
      <c r="O57" s="104">
        <f t="shared" si="4"/>
        <v>501746.87</v>
      </c>
    </row>
    <row r="58" spans="1:15" s="38" customFormat="1" ht="23.25" customHeight="1" x14ac:dyDescent="0.4">
      <c r="A58" s="280"/>
      <c r="B58" s="277"/>
      <c r="C58" s="41" t="s">
        <v>6</v>
      </c>
      <c r="D58" s="33">
        <v>182222.6</v>
      </c>
      <c r="E58" s="97">
        <v>226583.4</v>
      </c>
      <c r="F58" s="124">
        <v>13191</v>
      </c>
      <c r="G58" s="142">
        <v>25470</v>
      </c>
      <c r="H58" s="150">
        <v>24720</v>
      </c>
      <c r="I58" s="150">
        <v>29346.2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104">
        <f t="shared" si="4"/>
        <v>501533.2</v>
      </c>
    </row>
    <row r="59" spans="1:15" s="38" customFormat="1" ht="23.25" customHeight="1" x14ac:dyDescent="0.4">
      <c r="A59" s="281"/>
      <c r="B59" s="278"/>
      <c r="C59" s="41" t="s">
        <v>7</v>
      </c>
      <c r="D59" s="33">
        <v>78.39</v>
      </c>
      <c r="E59" s="33">
        <v>11.68</v>
      </c>
      <c r="F59" s="124">
        <v>123.6</v>
      </c>
      <c r="G59" s="13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104">
        <f t="shared" si="4"/>
        <v>213.67</v>
      </c>
    </row>
    <row r="60" spans="1:15" s="38" customFormat="1" ht="114" x14ac:dyDescent="0.4">
      <c r="A60" s="42" t="s">
        <v>48</v>
      </c>
      <c r="B60" s="43" t="s">
        <v>70</v>
      </c>
      <c r="C60" s="41" t="s">
        <v>6</v>
      </c>
      <c r="D60" s="34">
        <v>36592.199999999997</v>
      </c>
      <c r="E60" s="34">
        <v>38169.699999999997</v>
      </c>
      <c r="F60" s="142">
        <v>34961</v>
      </c>
      <c r="G60" s="143">
        <v>37939.199999999997</v>
      </c>
      <c r="H60" s="149">
        <v>37132.699999999997</v>
      </c>
      <c r="I60" s="149">
        <v>36327.699999999997</v>
      </c>
      <c r="J60" s="149">
        <v>36327.699999999997</v>
      </c>
      <c r="K60" s="149">
        <v>36327.699999999997</v>
      </c>
      <c r="L60" s="149">
        <v>36327.699999999997</v>
      </c>
      <c r="M60" s="149">
        <v>36327.699999999997</v>
      </c>
      <c r="N60" s="149">
        <v>36327.699999999997</v>
      </c>
      <c r="O60" s="104">
        <f t="shared" si="4"/>
        <v>402761.00000000006</v>
      </c>
    </row>
    <row r="61" spans="1:15" s="38" customFormat="1" ht="68.400000000000006" x14ac:dyDescent="0.4">
      <c r="A61" s="42" t="s">
        <v>50</v>
      </c>
      <c r="B61" s="43" t="s">
        <v>49</v>
      </c>
      <c r="C61" s="41" t="s">
        <v>8</v>
      </c>
      <c r="D61" s="34">
        <v>47540</v>
      </c>
      <c r="E61" s="34">
        <v>0</v>
      </c>
      <c r="F61" s="125">
        <v>0</v>
      </c>
      <c r="G61" s="138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93">
        <f t="shared" si="4"/>
        <v>47540</v>
      </c>
    </row>
    <row r="62" spans="1:15" s="38" customFormat="1" ht="68.400000000000006" x14ac:dyDescent="0.4">
      <c r="A62" s="42" t="s">
        <v>51</v>
      </c>
      <c r="B62" s="41" t="s">
        <v>90</v>
      </c>
      <c r="C62" s="40" t="s">
        <v>105</v>
      </c>
      <c r="D62" s="33">
        <v>0</v>
      </c>
      <c r="E62" s="33">
        <v>0</v>
      </c>
      <c r="F62" s="124">
        <v>0</v>
      </c>
      <c r="G62" s="137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93">
        <f t="shared" si="4"/>
        <v>0</v>
      </c>
    </row>
    <row r="63" spans="1:15" s="38" customFormat="1" ht="72.150000000000006" customHeight="1" x14ac:dyDescent="0.4">
      <c r="A63" s="36">
        <v>4</v>
      </c>
      <c r="B63" s="39" t="s">
        <v>52</v>
      </c>
      <c r="C63" s="37" t="s">
        <v>6</v>
      </c>
      <c r="D63" s="35">
        <f>D64+D65+D67</f>
        <v>194059.19999999998</v>
      </c>
      <c r="E63" s="36">
        <f t="shared" ref="E63" si="48">E64+E67+E65</f>
        <v>476703.3</v>
      </c>
      <c r="F63" s="146">
        <f>F64+F67+F65+F66</f>
        <v>127383.8</v>
      </c>
      <c r="G63" s="146">
        <f t="shared" ref="G63:N63" si="49">G64+G67+G65+G66</f>
        <v>147540</v>
      </c>
      <c r="H63" s="146">
        <f t="shared" si="49"/>
        <v>97576.5</v>
      </c>
      <c r="I63" s="146">
        <f t="shared" si="49"/>
        <v>97596.800000000003</v>
      </c>
      <c r="J63" s="146">
        <f t="shared" si="49"/>
        <v>91239.299999999988</v>
      </c>
      <c r="K63" s="146">
        <f t="shared" si="49"/>
        <v>91239.299999999988</v>
      </c>
      <c r="L63" s="146">
        <f t="shared" si="49"/>
        <v>91239.299999999988</v>
      </c>
      <c r="M63" s="146">
        <f t="shared" si="49"/>
        <v>91239.299999999988</v>
      </c>
      <c r="N63" s="146">
        <f t="shared" si="49"/>
        <v>91239.299999999988</v>
      </c>
      <c r="O63" s="93">
        <f t="shared" si="4"/>
        <v>1597056.1000000003</v>
      </c>
    </row>
    <row r="64" spans="1:15" s="38" customFormat="1" ht="68.400000000000006" customHeight="1" x14ac:dyDescent="0.4">
      <c r="A64" s="36" t="s">
        <v>53</v>
      </c>
      <c r="B64" s="39" t="s">
        <v>54</v>
      </c>
      <c r="C64" s="39" t="s">
        <v>6</v>
      </c>
      <c r="D64" s="31">
        <v>41972.2</v>
      </c>
      <c r="E64" s="31">
        <v>57686.3</v>
      </c>
      <c r="F64" s="141">
        <v>73850.600000000006</v>
      </c>
      <c r="G64" s="132">
        <v>75721.8</v>
      </c>
      <c r="H64" s="55">
        <v>75721.8</v>
      </c>
      <c r="I64" s="55">
        <v>75721.8</v>
      </c>
      <c r="J64" s="55">
        <v>71479.399999999994</v>
      </c>
      <c r="K64" s="55">
        <v>71479.399999999994</v>
      </c>
      <c r="L64" s="55">
        <v>71479.399999999994</v>
      </c>
      <c r="M64" s="55">
        <v>71479.399999999994</v>
      </c>
      <c r="N64" s="55">
        <v>71479.399999999994</v>
      </c>
      <c r="O64" s="93">
        <f>D64+E64+F64+G64+H64+I64+J64+K64+L64+M64+N64</f>
        <v>758071.50000000012</v>
      </c>
    </row>
    <row r="65" spans="1:15" s="38" customFormat="1" ht="100.5" customHeight="1" x14ac:dyDescent="0.4">
      <c r="A65" s="36" t="s">
        <v>55</v>
      </c>
      <c r="B65" s="39" t="s">
        <v>56</v>
      </c>
      <c r="C65" s="39" t="s">
        <v>6</v>
      </c>
      <c r="D65" s="31">
        <v>16868.7</v>
      </c>
      <c r="E65" s="31">
        <v>18929.8</v>
      </c>
      <c r="F65" s="141">
        <v>20317.8</v>
      </c>
      <c r="G65" s="132">
        <v>21818.2</v>
      </c>
      <c r="H65" s="56">
        <v>21854.7</v>
      </c>
      <c r="I65" s="56">
        <v>21875</v>
      </c>
      <c r="J65" s="56">
        <v>19759.900000000001</v>
      </c>
      <c r="K65" s="56">
        <v>19759.900000000001</v>
      </c>
      <c r="L65" s="56">
        <v>19759.900000000001</v>
      </c>
      <c r="M65" s="56">
        <v>19759.900000000001</v>
      </c>
      <c r="N65" s="56">
        <v>19759.900000000001</v>
      </c>
      <c r="O65" s="93">
        <f t="shared" si="4"/>
        <v>220463.69999999998</v>
      </c>
    </row>
    <row r="66" spans="1:15" s="38" customFormat="1" ht="100.5" customHeight="1" x14ac:dyDescent="0.4">
      <c r="A66" s="145" t="s">
        <v>57</v>
      </c>
      <c r="B66" s="144" t="s">
        <v>143</v>
      </c>
      <c r="C66" s="39" t="s">
        <v>6</v>
      </c>
      <c r="D66" s="31"/>
      <c r="E66" s="31"/>
      <c r="F66" s="141">
        <v>1735</v>
      </c>
      <c r="G66" s="132"/>
      <c r="H66" s="56"/>
      <c r="I66" s="56"/>
      <c r="J66" s="56"/>
      <c r="K66" s="56"/>
      <c r="L66" s="56"/>
      <c r="M66" s="56"/>
      <c r="N66" s="56"/>
      <c r="O66" s="93"/>
    </row>
    <row r="67" spans="1:15" s="38" customFormat="1" ht="48.75" customHeight="1" x14ac:dyDescent="0.4">
      <c r="A67" s="36" t="s">
        <v>57</v>
      </c>
      <c r="B67" s="39" t="s">
        <v>106</v>
      </c>
      <c r="C67" s="39" t="s">
        <v>6</v>
      </c>
      <c r="D67" s="31">
        <v>135218.29999999999</v>
      </c>
      <c r="E67" s="31">
        <f>81.2+6+400000</f>
        <v>400087.2</v>
      </c>
      <c r="F67" s="141">
        <f>85.4+31395</f>
        <v>31480.400000000001</v>
      </c>
      <c r="G67" s="132">
        <v>50000</v>
      </c>
      <c r="H67" s="55"/>
      <c r="I67" s="55"/>
      <c r="J67" s="55"/>
      <c r="K67" s="55"/>
      <c r="L67" s="55"/>
      <c r="M67" s="55"/>
      <c r="N67" s="55"/>
      <c r="O67" s="93">
        <f t="shared" si="4"/>
        <v>616785.9</v>
      </c>
    </row>
    <row r="68" spans="1:15" s="2" customFormat="1" ht="15.75" customHeight="1" x14ac:dyDescent="0.3">
      <c r="E68" s="25"/>
      <c r="F68" s="126"/>
      <c r="G68" s="139"/>
      <c r="O68" s="89"/>
    </row>
    <row r="69" spans="1:15" s="2" customFormat="1" ht="15.75" customHeight="1" x14ac:dyDescent="0.3">
      <c r="E69" s="25"/>
      <c r="F69" s="126"/>
      <c r="G69" s="139"/>
      <c r="O69" s="89"/>
    </row>
    <row r="70" spans="1:15" s="2" customFormat="1" ht="15.75" customHeight="1" x14ac:dyDescent="0.3">
      <c r="E70" s="25"/>
      <c r="F70" s="126"/>
      <c r="G70" s="139"/>
      <c r="O70" s="89"/>
    </row>
    <row r="71" spans="1:15" s="2" customFormat="1" ht="15.75" customHeight="1" x14ac:dyDescent="0.3">
      <c r="E71" s="25"/>
      <c r="F71" s="126"/>
      <c r="G71" s="139"/>
      <c r="O71" s="89"/>
    </row>
    <row r="72" spans="1:15" s="2" customFormat="1" ht="15.75" customHeight="1" x14ac:dyDescent="0.3">
      <c r="E72" s="25"/>
      <c r="F72" s="126"/>
      <c r="G72" s="139"/>
      <c r="O72" s="89"/>
    </row>
    <row r="73" spans="1:15" s="2" customFormat="1" ht="15.75" customHeight="1" x14ac:dyDescent="0.3">
      <c r="E73" s="25"/>
      <c r="F73" s="126"/>
      <c r="G73" s="139"/>
      <c r="O73" s="89"/>
    </row>
    <row r="74" spans="1:15" s="2" customFormat="1" ht="15.75" customHeight="1" x14ac:dyDescent="0.3">
      <c r="E74" s="25"/>
      <c r="F74" s="126"/>
      <c r="G74" s="139"/>
      <c r="O74" s="89"/>
    </row>
    <row r="65521" ht="12.75" customHeight="1" x14ac:dyDescent="0.3"/>
    <row r="65522" ht="12.75" customHeight="1" x14ac:dyDescent="0.3"/>
    <row r="65523" ht="12.75" customHeight="1" x14ac:dyDescent="0.3"/>
    <row r="65524" ht="12.75" customHeight="1" x14ac:dyDescent="0.3"/>
    <row r="65525" ht="12.75" customHeight="1" x14ac:dyDescent="0.3"/>
    <row r="65526" ht="12.75" customHeight="1" x14ac:dyDescent="0.3"/>
    <row r="65527" ht="12.75" customHeight="1" x14ac:dyDescent="0.3"/>
    <row r="65528" ht="12.75" customHeight="1" x14ac:dyDescent="0.3"/>
    <row r="65529" ht="12.75" customHeight="1" x14ac:dyDescent="0.3"/>
    <row r="65530" ht="12.75" customHeight="1" x14ac:dyDescent="0.3"/>
    <row r="65531" ht="12.75" customHeight="1" x14ac:dyDescent="0.3"/>
    <row r="65532" ht="12.75" customHeight="1" x14ac:dyDescent="0.3"/>
    <row r="65533" ht="12.75" customHeight="1" x14ac:dyDescent="0.3"/>
    <row r="65534" ht="12.75" customHeight="1" x14ac:dyDescent="0.3"/>
    <row r="65535" ht="12.75" customHeight="1" x14ac:dyDescent="0.3"/>
    <row r="65536" ht="12.75" customHeight="1" x14ac:dyDescent="0.3"/>
    <row r="65537" ht="12.75" customHeight="1" x14ac:dyDescent="0.3"/>
    <row r="65538" ht="12.75" customHeight="1" x14ac:dyDescent="0.3"/>
  </sheetData>
  <sheetProtection selectLockedCells="1" selectUnlockedCells="1"/>
  <autoFilter ref="A2:O67"/>
  <mergeCells count="21">
    <mergeCell ref="A1:A2"/>
    <mergeCell ref="B1:B2"/>
    <mergeCell ref="C1:C2"/>
    <mergeCell ref="A3:A9"/>
    <mergeCell ref="B3:B9"/>
    <mergeCell ref="A10:A13"/>
    <mergeCell ref="B10:B13"/>
    <mergeCell ref="A32:A35"/>
    <mergeCell ref="B32:B35"/>
    <mergeCell ref="A25:A28"/>
    <mergeCell ref="B25:B28"/>
    <mergeCell ref="A29:A31"/>
    <mergeCell ref="B29:B31"/>
    <mergeCell ref="B57:B59"/>
    <mergeCell ref="A57:A59"/>
    <mergeCell ref="A37:A39"/>
    <mergeCell ref="B37:B39"/>
    <mergeCell ref="A40:A42"/>
    <mergeCell ref="B40:B42"/>
    <mergeCell ref="A52:A56"/>
    <mergeCell ref="B52:B56"/>
  </mergeCells>
  <pageMargins left="0.25" right="0.25" top="0.75" bottom="0.75" header="0.3" footer="0.3"/>
  <pageSetup paperSize="9" scale="35" firstPageNumber="0" fitToHeight="0" orientation="landscape" r:id="rId1"/>
  <headerFooter alignWithMargins="0">
    <oddHeader>&amp;C&amp;"Times New Roman,Обычный"&amp;12&amp;A</oddHeader>
    <oddFooter>&amp;C&amp;"Times New Roman,Обычный"&amp;12Страница &amp;P</oddFooter>
  </headerFooter>
  <rowBreaks count="1" manualBreakCount="1">
    <brk id="3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4"/>
  <sheetViews>
    <sheetView tabSelected="1" view="pageBreakPreview" topLeftCell="A115" zoomScale="40" zoomScaleNormal="40" zoomScaleSheetLayoutView="40" zoomScalePageLayoutView="40" workbookViewId="0">
      <selection activeCell="O125" sqref="O125"/>
    </sheetView>
  </sheetViews>
  <sheetFormatPr defaultColWidth="9" defaultRowHeight="15.75" customHeight="1" x14ac:dyDescent="0.35"/>
  <cols>
    <col min="1" max="1" width="9.109375" style="184" customWidth="1"/>
    <col min="2" max="2" width="49.88671875" style="174" customWidth="1"/>
    <col min="3" max="3" width="45.109375" style="174" customWidth="1"/>
    <col min="4" max="4" width="27.44140625" style="174" customWidth="1"/>
    <col min="5" max="5" width="27.88671875" style="174" customWidth="1"/>
    <col min="6" max="7" width="24.44140625" style="174" customWidth="1"/>
    <col min="8" max="14" width="25.44140625" style="174" customWidth="1"/>
    <col min="15" max="15" width="24.109375" style="173" customWidth="1"/>
    <col min="16" max="16" width="17.44140625" style="173" hidden="1" customWidth="1"/>
    <col min="17" max="18" width="9" style="174"/>
    <col min="19" max="19" width="11" style="174" bestFit="1" customWidth="1"/>
    <col min="20" max="16384" width="9" style="174"/>
  </cols>
  <sheetData>
    <row r="1" spans="1:17" s="176" customFormat="1" ht="60" customHeight="1" x14ac:dyDescent="0.85">
      <c r="A1" s="197"/>
      <c r="B1" s="198"/>
      <c r="C1" s="198"/>
      <c r="D1" s="199"/>
      <c r="E1" s="199"/>
      <c r="F1" s="200"/>
      <c r="G1" s="358" t="s">
        <v>148</v>
      </c>
      <c r="H1" s="358"/>
      <c r="I1" s="358"/>
      <c r="J1" s="358"/>
      <c r="K1" s="358"/>
      <c r="L1" s="358"/>
      <c r="M1" s="358"/>
      <c r="N1" s="358"/>
      <c r="O1" s="358"/>
      <c r="P1" s="175"/>
      <c r="Q1" s="175"/>
    </row>
    <row r="2" spans="1:17" s="176" customFormat="1" ht="34.200000000000003" customHeight="1" x14ac:dyDescent="0.85">
      <c r="A2" s="197"/>
      <c r="B2" s="198"/>
      <c r="C2" s="198"/>
      <c r="D2" s="199"/>
      <c r="E2" s="199"/>
      <c r="F2" s="200"/>
      <c r="G2" s="208"/>
      <c r="H2" s="208"/>
      <c r="I2" s="208"/>
      <c r="J2" s="208"/>
      <c r="K2" s="208"/>
      <c r="L2" s="208"/>
      <c r="M2" s="208"/>
      <c r="N2" s="208"/>
      <c r="O2" s="208"/>
      <c r="P2" s="175"/>
      <c r="Q2" s="175"/>
    </row>
    <row r="3" spans="1:17" s="176" customFormat="1" ht="56.1" customHeight="1" x14ac:dyDescent="0.85">
      <c r="A3" s="197"/>
      <c r="B3" s="198"/>
      <c r="C3" s="198"/>
      <c r="D3" s="199"/>
      <c r="E3" s="199"/>
      <c r="F3" s="200"/>
      <c r="G3" s="358" t="s">
        <v>147</v>
      </c>
      <c r="H3" s="358"/>
      <c r="I3" s="358"/>
      <c r="J3" s="358"/>
      <c r="K3" s="358"/>
      <c r="L3" s="358"/>
      <c r="M3" s="358"/>
      <c r="N3" s="358"/>
      <c r="O3" s="358"/>
      <c r="P3" s="175"/>
      <c r="Q3" s="175"/>
    </row>
    <row r="4" spans="1:17" s="176" customFormat="1" ht="39" customHeight="1" x14ac:dyDescent="0.85">
      <c r="A4" s="197"/>
      <c r="B4" s="198"/>
      <c r="C4" s="198"/>
      <c r="D4" s="199"/>
      <c r="E4" s="199"/>
      <c r="F4" s="200"/>
      <c r="G4" s="208"/>
      <c r="H4" s="208"/>
      <c r="I4" s="208"/>
      <c r="J4" s="208"/>
      <c r="K4" s="208"/>
      <c r="L4" s="208"/>
      <c r="M4" s="208"/>
      <c r="N4" s="208"/>
      <c r="O4" s="208"/>
      <c r="P4" s="175"/>
      <c r="Q4" s="175"/>
    </row>
    <row r="5" spans="1:17" s="176" customFormat="1" ht="94.35" customHeight="1" x14ac:dyDescent="0.85">
      <c r="A5" s="197"/>
      <c r="B5" s="198"/>
      <c r="C5" s="198"/>
      <c r="D5" s="201"/>
      <c r="E5" s="201"/>
      <c r="F5" s="201"/>
      <c r="G5" s="370" t="s">
        <v>146</v>
      </c>
      <c r="H5" s="370"/>
      <c r="I5" s="370"/>
      <c r="J5" s="370"/>
      <c r="K5" s="370"/>
      <c r="L5" s="370"/>
      <c r="M5" s="370"/>
      <c r="N5" s="370"/>
      <c r="O5" s="370"/>
      <c r="P5" s="175"/>
      <c r="Q5" s="175"/>
    </row>
    <row r="6" spans="1:17" s="176" customFormat="1" ht="48" customHeight="1" x14ac:dyDescent="0.55000000000000004">
      <c r="A6" s="359" t="s">
        <v>128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185"/>
      <c r="Q6" s="185"/>
    </row>
    <row r="7" spans="1:17" s="176" customFormat="1" ht="55.2" x14ac:dyDescent="0.55000000000000004">
      <c r="A7" s="363" t="s">
        <v>129</v>
      </c>
      <c r="B7" s="363"/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177"/>
    </row>
    <row r="8" spans="1:17" ht="51" customHeight="1" x14ac:dyDescent="0.35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</row>
    <row r="9" spans="1:17" ht="20.25" customHeight="1" x14ac:dyDescent="0.35">
      <c r="A9" s="371" t="s">
        <v>58</v>
      </c>
      <c r="B9" s="372" t="s">
        <v>120</v>
      </c>
      <c r="C9" s="367" t="s">
        <v>91</v>
      </c>
      <c r="D9" s="364" t="s">
        <v>59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6"/>
    </row>
    <row r="10" spans="1:17" ht="21" x14ac:dyDescent="0.35">
      <c r="A10" s="306"/>
      <c r="B10" s="373"/>
      <c r="C10" s="368"/>
      <c r="D10" s="153" t="s">
        <v>84</v>
      </c>
      <c r="E10" s="195" t="s">
        <v>125</v>
      </c>
      <c r="F10" s="195" t="s">
        <v>86</v>
      </c>
      <c r="G10" s="195" t="s">
        <v>87</v>
      </c>
      <c r="H10" s="195" t="s">
        <v>88</v>
      </c>
      <c r="I10" s="154" t="s">
        <v>131</v>
      </c>
      <c r="J10" s="154" t="s">
        <v>132</v>
      </c>
      <c r="K10" s="154" t="s">
        <v>133</v>
      </c>
      <c r="L10" s="154" t="s">
        <v>134</v>
      </c>
      <c r="M10" s="154" t="s">
        <v>135</v>
      </c>
      <c r="N10" s="154" t="s">
        <v>136</v>
      </c>
      <c r="O10" s="154" t="s">
        <v>60</v>
      </c>
    </row>
    <row r="11" spans="1:17" ht="26.1" customHeight="1" x14ac:dyDescent="0.35">
      <c r="A11" s="307"/>
      <c r="B11" s="374"/>
      <c r="C11" s="369"/>
      <c r="D11" s="155"/>
      <c r="E11" s="156"/>
      <c r="F11" s="156"/>
      <c r="G11" s="156"/>
      <c r="H11" s="156"/>
      <c r="I11" s="196"/>
      <c r="J11" s="196"/>
      <c r="K11" s="196"/>
      <c r="L11" s="196"/>
      <c r="M11" s="196"/>
      <c r="N11" s="196"/>
      <c r="O11" s="186"/>
    </row>
    <row r="12" spans="1:17" ht="21" customHeight="1" x14ac:dyDescent="0.35">
      <c r="A12" s="301"/>
      <c r="B12" s="302" t="s">
        <v>92</v>
      </c>
      <c r="C12" s="193" t="s">
        <v>5</v>
      </c>
      <c r="D12" s="209">
        <f>D17+D24+D26+D13+D23+D25</f>
        <v>3061012.0599999996</v>
      </c>
      <c r="E12" s="209">
        <f>E17+E24+E26+E13+E23+E25</f>
        <v>3745349.4888199996</v>
      </c>
      <c r="F12" s="209">
        <v>3901939.09</v>
      </c>
      <c r="G12" s="209">
        <f t="shared" ref="G12:N12" si="0">G17+G24+G26+G13+G23</f>
        <v>3792294.8500000006</v>
      </c>
      <c r="H12" s="209">
        <f t="shared" si="0"/>
        <v>2034939.5999999999</v>
      </c>
      <c r="I12" s="209">
        <f t="shared" si="0"/>
        <v>3135148.2</v>
      </c>
      <c r="J12" s="209">
        <f t="shared" si="0"/>
        <v>2828767</v>
      </c>
      <c r="K12" s="209">
        <f t="shared" si="0"/>
        <v>2828767</v>
      </c>
      <c r="L12" s="209">
        <f t="shared" si="0"/>
        <v>2828767</v>
      </c>
      <c r="M12" s="209">
        <f t="shared" si="0"/>
        <v>2828767</v>
      </c>
      <c r="N12" s="209">
        <f t="shared" si="0"/>
        <v>2828767</v>
      </c>
      <c r="O12" s="209">
        <f>SUM(D12:H12)+I12+J12+K12+L12+M12+N12</f>
        <v>33814518.288819999</v>
      </c>
      <c r="P12" s="179">
        <f>O13+O17+O23+O24+O25+O26</f>
        <v>33814518.288819999</v>
      </c>
    </row>
    <row r="13" spans="1:17" ht="21" x14ac:dyDescent="0.35">
      <c r="A13" s="301"/>
      <c r="B13" s="302"/>
      <c r="C13" s="193" t="s">
        <v>61</v>
      </c>
      <c r="D13" s="209">
        <f t="shared" ref="D13:N13" si="1">D14+D16</f>
        <v>33692</v>
      </c>
      <c r="E13" s="209">
        <f t="shared" si="1"/>
        <v>0</v>
      </c>
      <c r="F13" s="209">
        <v>262785</v>
      </c>
      <c r="G13" s="209">
        <f>G14+G16</f>
        <v>450393.2</v>
      </c>
      <c r="H13" s="209">
        <f t="shared" si="1"/>
        <v>338150.8</v>
      </c>
      <c r="I13" s="209">
        <f t="shared" si="1"/>
        <v>0</v>
      </c>
      <c r="J13" s="209">
        <f t="shared" si="1"/>
        <v>0</v>
      </c>
      <c r="K13" s="209">
        <f t="shared" si="1"/>
        <v>0</v>
      </c>
      <c r="L13" s="209">
        <f t="shared" si="1"/>
        <v>0</v>
      </c>
      <c r="M13" s="209">
        <f t="shared" si="1"/>
        <v>0</v>
      </c>
      <c r="N13" s="209">
        <f t="shared" si="1"/>
        <v>0</v>
      </c>
      <c r="O13" s="209">
        <f>SUM(D13:H13)+I13+J13+K13+L13+M13+N13</f>
        <v>1085021</v>
      </c>
    </row>
    <row r="14" spans="1:17" ht="18" customHeight="1" x14ac:dyDescent="0.35">
      <c r="A14" s="301"/>
      <c r="B14" s="302"/>
      <c r="C14" s="299" t="s">
        <v>159</v>
      </c>
      <c r="D14" s="310">
        <f>D34</f>
        <v>33692</v>
      </c>
      <c r="E14" s="318">
        <f t="shared" ref="E14:N14" si="2">E34</f>
        <v>0</v>
      </c>
      <c r="F14" s="310">
        <f t="shared" si="2"/>
        <v>262785</v>
      </c>
      <c r="G14" s="310">
        <f t="shared" si="2"/>
        <v>450393.2</v>
      </c>
      <c r="H14" s="310">
        <f t="shared" si="2"/>
        <v>338150.8</v>
      </c>
      <c r="I14" s="336">
        <f t="shared" si="2"/>
        <v>0</v>
      </c>
      <c r="J14" s="336">
        <f t="shared" si="2"/>
        <v>0</v>
      </c>
      <c r="K14" s="336">
        <f t="shared" si="2"/>
        <v>0</v>
      </c>
      <c r="L14" s="336">
        <f t="shared" si="2"/>
        <v>0</v>
      </c>
      <c r="M14" s="336">
        <f t="shared" si="2"/>
        <v>0</v>
      </c>
      <c r="N14" s="336">
        <f t="shared" si="2"/>
        <v>0</v>
      </c>
      <c r="O14" s="297">
        <f t="shared" ref="O14:O66" si="3">SUM(D14:H14)+I14+J14+K14+L14+M14+N14</f>
        <v>1085021</v>
      </c>
    </row>
    <row r="15" spans="1:17" ht="74.400000000000006" customHeight="1" x14ac:dyDescent="0.35">
      <c r="A15" s="301"/>
      <c r="B15" s="302"/>
      <c r="C15" s="300"/>
      <c r="D15" s="311"/>
      <c r="E15" s="319"/>
      <c r="F15" s="311"/>
      <c r="G15" s="311"/>
      <c r="H15" s="311"/>
      <c r="I15" s="357"/>
      <c r="J15" s="357"/>
      <c r="K15" s="357"/>
      <c r="L15" s="357"/>
      <c r="M15" s="379"/>
      <c r="N15" s="357"/>
      <c r="O15" s="298"/>
    </row>
    <row r="16" spans="1:17" ht="55.65" hidden="1" customHeight="1" x14ac:dyDescent="0.35">
      <c r="A16" s="301"/>
      <c r="B16" s="302"/>
      <c r="C16" s="193" t="s">
        <v>63</v>
      </c>
      <c r="D16" s="209">
        <f t="shared" ref="D16:H16" si="4">D36</f>
        <v>0</v>
      </c>
      <c r="E16" s="209">
        <f t="shared" si="4"/>
        <v>0</v>
      </c>
      <c r="F16" s="209">
        <f t="shared" si="4"/>
        <v>0</v>
      </c>
      <c r="G16" s="209">
        <f t="shared" si="4"/>
        <v>0</v>
      </c>
      <c r="H16" s="209">
        <f t="shared" si="4"/>
        <v>0</v>
      </c>
      <c r="I16" s="209">
        <f t="shared" ref="I16:N16" si="5">I36</f>
        <v>0</v>
      </c>
      <c r="J16" s="209">
        <f t="shared" si="5"/>
        <v>0</v>
      </c>
      <c r="K16" s="209">
        <f t="shared" si="5"/>
        <v>0</v>
      </c>
      <c r="L16" s="209">
        <f t="shared" si="5"/>
        <v>0</v>
      </c>
      <c r="M16" s="209">
        <f t="shared" si="5"/>
        <v>0</v>
      </c>
      <c r="N16" s="209">
        <f t="shared" si="5"/>
        <v>0</v>
      </c>
      <c r="O16" s="209">
        <f t="shared" si="3"/>
        <v>0</v>
      </c>
    </row>
    <row r="17" spans="1:16" ht="21" x14ac:dyDescent="0.35">
      <c r="A17" s="301"/>
      <c r="B17" s="302"/>
      <c r="C17" s="193" t="s">
        <v>64</v>
      </c>
      <c r="D17" s="209">
        <f>D19+D20+D21+D22</f>
        <v>1888631.9</v>
      </c>
      <c r="E17" s="209">
        <f t="shared" ref="E17:N17" si="6">E19+E20+E21+E22</f>
        <v>2612728.7999999998</v>
      </c>
      <c r="F17" s="209" t="s">
        <v>150</v>
      </c>
      <c r="G17" s="209">
        <f t="shared" si="6"/>
        <v>2009430.2000000002</v>
      </c>
      <c r="H17" s="209">
        <f t="shared" si="6"/>
        <v>371242.69999999995</v>
      </c>
      <c r="I17" s="209">
        <f t="shared" si="6"/>
        <v>1813052.3</v>
      </c>
      <c r="J17" s="209">
        <f>J19+J20+J21+J22</f>
        <v>1506671.1</v>
      </c>
      <c r="K17" s="209">
        <f t="shared" si="6"/>
        <v>1506671.1</v>
      </c>
      <c r="L17" s="209">
        <f t="shared" si="6"/>
        <v>1506671.1</v>
      </c>
      <c r="M17" s="209">
        <f t="shared" si="6"/>
        <v>1506671.1</v>
      </c>
      <c r="N17" s="209">
        <f t="shared" si="6"/>
        <v>1506671.1</v>
      </c>
      <c r="O17" s="209">
        <f>SUM(D17:H17)+I17+J17+K17+L17+M17+N17+2457233.5</f>
        <v>18685674.899999999</v>
      </c>
    </row>
    <row r="18" spans="1:16" ht="21" x14ac:dyDescent="0.35">
      <c r="A18" s="301"/>
      <c r="B18" s="302"/>
      <c r="C18" s="193" t="s">
        <v>130</v>
      </c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</row>
    <row r="19" spans="1:16" ht="70.8" customHeight="1" x14ac:dyDescent="0.35">
      <c r="A19" s="301"/>
      <c r="B19" s="302"/>
      <c r="C19" s="193" t="s">
        <v>152</v>
      </c>
      <c r="D19" s="209">
        <f t="shared" ref="D19:N19" si="7">D39+D99+D116+D30</f>
        <v>1776528.8</v>
      </c>
      <c r="E19" s="209">
        <f t="shared" si="7"/>
        <v>2503766.6999999997</v>
      </c>
      <c r="F19" s="209">
        <f t="shared" si="7"/>
        <v>2337432.7000000002</v>
      </c>
      <c r="G19" s="209">
        <f t="shared" si="7"/>
        <v>1878694.6</v>
      </c>
      <c r="H19" s="209">
        <f t="shared" si="7"/>
        <v>242269.5</v>
      </c>
      <c r="I19" s="209">
        <f t="shared" si="7"/>
        <v>1684020.3</v>
      </c>
      <c r="J19" s="209">
        <f t="shared" si="7"/>
        <v>1389271.9000000001</v>
      </c>
      <c r="K19" s="209">
        <f t="shared" si="7"/>
        <v>1389271.9000000001</v>
      </c>
      <c r="L19" s="209">
        <f t="shared" si="7"/>
        <v>1389271.9000000001</v>
      </c>
      <c r="M19" s="209">
        <f t="shared" si="7"/>
        <v>1389271.9000000001</v>
      </c>
      <c r="N19" s="209">
        <f t="shared" si="7"/>
        <v>1389271.9000000001</v>
      </c>
      <c r="O19" s="209">
        <f t="shared" si="3"/>
        <v>17369072.100000001</v>
      </c>
    </row>
    <row r="20" spans="1:16" ht="48.6" customHeight="1" x14ac:dyDescent="0.35">
      <c r="A20" s="301"/>
      <c r="B20" s="302"/>
      <c r="C20" s="193" t="s">
        <v>65</v>
      </c>
      <c r="D20" s="209">
        <f t="shared" ref="D20:H22" si="8">D40</f>
        <v>65779.7</v>
      </c>
      <c r="E20" s="209">
        <f t="shared" si="8"/>
        <v>76057.100000000006</v>
      </c>
      <c r="F20" s="209">
        <f t="shared" si="8"/>
        <v>83348.100000000006</v>
      </c>
      <c r="G20" s="209">
        <f>G40</f>
        <v>90635.6</v>
      </c>
      <c r="H20" s="209">
        <f t="shared" si="8"/>
        <v>90724.6</v>
      </c>
      <c r="I20" s="209">
        <f t="shared" ref="I20:N20" si="9">I40</f>
        <v>90783.4</v>
      </c>
      <c r="J20" s="209">
        <f t="shared" si="9"/>
        <v>82548.5</v>
      </c>
      <c r="K20" s="209">
        <f t="shared" si="9"/>
        <v>82548.5</v>
      </c>
      <c r="L20" s="209">
        <f t="shared" si="9"/>
        <v>82548.5</v>
      </c>
      <c r="M20" s="209">
        <f t="shared" si="9"/>
        <v>82548.5</v>
      </c>
      <c r="N20" s="209">
        <f t="shared" si="9"/>
        <v>82548.5</v>
      </c>
      <c r="O20" s="209">
        <f t="shared" si="3"/>
        <v>910071</v>
      </c>
    </row>
    <row r="21" spans="1:16" ht="44.4" customHeight="1" x14ac:dyDescent="0.35">
      <c r="A21" s="301"/>
      <c r="B21" s="302"/>
      <c r="C21" s="193" t="s">
        <v>66</v>
      </c>
      <c r="D21" s="209">
        <f t="shared" si="8"/>
        <v>29023.4</v>
      </c>
      <c r="E21" s="209">
        <f t="shared" si="8"/>
        <v>32905</v>
      </c>
      <c r="F21" s="209">
        <f t="shared" si="8"/>
        <v>36452.699999999997</v>
      </c>
      <c r="G21" s="209">
        <f t="shared" si="8"/>
        <v>40100</v>
      </c>
      <c r="H21" s="209">
        <f t="shared" si="8"/>
        <v>38248.6</v>
      </c>
      <c r="I21" s="209">
        <f t="shared" ref="I21:N21" si="10">I41</f>
        <v>38248.6</v>
      </c>
      <c r="J21" s="209">
        <f t="shared" si="10"/>
        <v>34850.699999999997</v>
      </c>
      <c r="K21" s="209">
        <f t="shared" si="10"/>
        <v>34850.699999999997</v>
      </c>
      <c r="L21" s="209">
        <f t="shared" si="10"/>
        <v>34850.699999999997</v>
      </c>
      <c r="M21" s="209">
        <f t="shared" si="10"/>
        <v>34850.699999999997</v>
      </c>
      <c r="N21" s="209">
        <f t="shared" si="10"/>
        <v>34850.699999999997</v>
      </c>
      <c r="O21" s="209">
        <f t="shared" si="3"/>
        <v>389231.80000000005</v>
      </c>
    </row>
    <row r="22" spans="1:16" ht="47.25" customHeight="1" x14ac:dyDescent="0.35">
      <c r="A22" s="301"/>
      <c r="B22" s="302"/>
      <c r="C22" s="193" t="s">
        <v>153</v>
      </c>
      <c r="D22" s="209">
        <v>17300</v>
      </c>
      <c r="E22" s="210">
        <f>E42</f>
        <v>0</v>
      </c>
      <c r="F22" s="210">
        <f t="shared" si="8"/>
        <v>0</v>
      </c>
      <c r="G22" s="210">
        <v>0</v>
      </c>
      <c r="H22" s="210">
        <f t="shared" si="8"/>
        <v>0</v>
      </c>
      <c r="I22" s="210">
        <f t="shared" ref="I22:N22" si="11">I42</f>
        <v>0</v>
      </c>
      <c r="J22" s="210">
        <f t="shared" si="11"/>
        <v>0</v>
      </c>
      <c r="K22" s="210">
        <f t="shared" si="11"/>
        <v>0</v>
      </c>
      <c r="L22" s="210">
        <f t="shared" si="11"/>
        <v>0</v>
      </c>
      <c r="M22" s="210">
        <f t="shared" si="11"/>
        <v>0</v>
      </c>
      <c r="N22" s="210">
        <f t="shared" si="11"/>
        <v>0</v>
      </c>
      <c r="O22" s="209">
        <f t="shared" si="3"/>
        <v>17300</v>
      </c>
    </row>
    <row r="23" spans="1:16" ht="39" hidden="1" customHeight="1" x14ac:dyDescent="0.35">
      <c r="A23" s="301"/>
      <c r="B23" s="302"/>
      <c r="C23" s="193" t="s">
        <v>93</v>
      </c>
      <c r="D23" s="211">
        <v>0</v>
      </c>
      <c r="E23" s="211">
        <v>0</v>
      </c>
      <c r="F23" s="211">
        <v>0</v>
      </c>
      <c r="G23" s="211">
        <v>0</v>
      </c>
      <c r="H23" s="211">
        <v>0</v>
      </c>
      <c r="I23" s="211">
        <v>0</v>
      </c>
      <c r="J23" s="211">
        <v>0</v>
      </c>
      <c r="K23" s="211">
        <v>0</v>
      </c>
      <c r="L23" s="211">
        <v>0</v>
      </c>
      <c r="M23" s="211">
        <v>0</v>
      </c>
      <c r="N23" s="211">
        <v>0</v>
      </c>
      <c r="O23" s="209">
        <f t="shared" si="3"/>
        <v>0</v>
      </c>
    </row>
    <row r="24" spans="1:16" s="173" customFormat="1" ht="21" x14ac:dyDescent="0.35">
      <c r="A24" s="301"/>
      <c r="B24" s="302"/>
      <c r="C24" s="193" t="s">
        <v>7</v>
      </c>
      <c r="D24" s="209">
        <f t="shared" ref="D24:N24" si="12">D43+D118</f>
        <v>28074.780000000002</v>
      </c>
      <c r="E24" s="209">
        <f t="shared" si="12"/>
        <v>6078.9800000000005</v>
      </c>
      <c r="F24" s="209">
        <f t="shared" si="12"/>
        <v>13024.83</v>
      </c>
      <c r="G24" s="209">
        <f t="shared" si="12"/>
        <v>10375.549999999999</v>
      </c>
      <c r="H24" s="209">
        <f t="shared" si="12"/>
        <v>3450.2</v>
      </c>
      <c r="I24" s="212">
        <f t="shared" si="12"/>
        <v>0</v>
      </c>
      <c r="J24" s="212">
        <f t="shared" si="12"/>
        <v>0</v>
      </c>
      <c r="K24" s="212">
        <f t="shared" si="12"/>
        <v>0</v>
      </c>
      <c r="L24" s="212">
        <f t="shared" si="12"/>
        <v>0</v>
      </c>
      <c r="M24" s="212">
        <f t="shared" si="12"/>
        <v>0</v>
      </c>
      <c r="N24" s="212">
        <f t="shared" si="12"/>
        <v>0</v>
      </c>
      <c r="O24" s="209">
        <f t="shared" si="3"/>
        <v>61004.34</v>
      </c>
    </row>
    <row r="25" spans="1:16" s="173" customFormat="1" ht="72.599999999999994" customHeight="1" x14ac:dyDescent="0.35">
      <c r="A25" s="301"/>
      <c r="B25" s="302"/>
      <c r="C25" s="193" t="s">
        <v>145</v>
      </c>
      <c r="D25" s="209">
        <f>D44</f>
        <v>3524.8</v>
      </c>
      <c r="E25" s="209">
        <f t="shared" ref="E25:H25" si="13">E44</f>
        <v>3524.8</v>
      </c>
      <c r="F25" s="212">
        <f t="shared" si="13"/>
        <v>0</v>
      </c>
      <c r="G25" s="212">
        <f t="shared" si="13"/>
        <v>0</v>
      </c>
      <c r="H25" s="212">
        <f t="shared" si="13"/>
        <v>0</v>
      </c>
      <c r="I25" s="212">
        <f t="shared" ref="I25:N25" si="14">I44</f>
        <v>0</v>
      </c>
      <c r="J25" s="212">
        <f t="shared" si="14"/>
        <v>0</v>
      </c>
      <c r="K25" s="212">
        <f t="shared" si="14"/>
        <v>0</v>
      </c>
      <c r="L25" s="212">
        <f t="shared" si="14"/>
        <v>0</v>
      </c>
      <c r="M25" s="212">
        <f t="shared" si="14"/>
        <v>0</v>
      </c>
      <c r="N25" s="212">
        <f t="shared" si="14"/>
        <v>0</v>
      </c>
      <c r="O25" s="209">
        <f t="shared" si="3"/>
        <v>7049.6</v>
      </c>
    </row>
    <row r="26" spans="1:16" s="173" customFormat="1" ht="29.25" customHeight="1" x14ac:dyDescent="0.35">
      <c r="A26" s="301"/>
      <c r="B26" s="302"/>
      <c r="C26" s="193" t="s">
        <v>111</v>
      </c>
      <c r="D26" s="209">
        <f>D101+D119+D45</f>
        <v>1107088.58</v>
      </c>
      <c r="E26" s="209">
        <f t="shared" ref="E26:N26" si="15">SUM(E101,E119,E45)</f>
        <v>1123016.90882</v>
      </c>
      <c r="F26" s="209">
        <f t="shared" si="15"/>
        <v>1168895.76</v>
      </c>
      <c r="G26" s="209">
        <f t="shared" si="15"/>
        <v>1322095.8999999999</v>
      </c>
      <c r="H26" s="209">
        <f t="shared" si="15"/>
        <v>1322095.8999999999</v>
      </c>
      <c r="I26" s="209">
        <f t="shared" si="15"/>
        <v>1322095.8999999999</v>
      </c>
      <c r="J26" s="209">
        <f t="shared" si="15"/>
        <v>1322095.8999999999</v>
      </c>
      <c r="K26" s="209">
        <f t="shared" si="15"/>
        <v>1322095.8999999999</v>
      </c>
      <c r="L26" s="209">
        <f t="shared" si="15"/>
        <v>1322095.8999999999</v>
      </c>
      <c r="M26" s="209">
        <f t="shared" si="15"/>
        <v>1322095.8999999999</v>
      </c>
      <c r="N26" s="209">
        <f t="shared" si="15"/>
        <v>1322095.8999999999</v>
      </c>
      <c r="O26" s="209">
        <f t="shared" si="3"/>
        <v>13975768.448820002</v>
      </c>
    </row>
    <row r="27" spans="1:16" ht="45.15" customHeight="1" x14ac:dyDescent="0.35">
      <c r="A27" s="301"/>
      <c r="B27" s="302"/>
      <c r="C27" s="193" t="s">
        <v>115</v>
      </c>
      <c r="D27" s="211">
        <v>515</v>
      </c>
      <c r="E27" s="211">
        <v>520</v>
      </c>
      <c r="F27" s="211">
        <v>40420</v>
      </c>
      <c r="G27" s="211">
        <v>171500</v>
      </c>
      <c r="H27" s="211">
        <v>210420</v>
      </c>
      <c r="I27" s="211">
        <v>3600</v>
      </c>
      <c r="J27" s="211">
        <v>3600</v>
      </c>
      <c r="K27" s="211">
        <v>3600</v>
      </c>
      <c r="L27" s="211">
        <v>3600</v>
      </c>
      <c r="M27" s="211">
        <v>3600</v>
      </c>
      <c r="N27" s="211">
        <v>3600</v>
      </c>
      <c r="O27" s="209">
        <f>D27+E27+F27+G27+H27+I27+J27+K27+L27+M27+N27</f>
        <v>444975</v>
      </c>
    </row>
    <row r="28" spans="1:16" ht="26.25" customHeight="1" x14ac:dyDescent="0.35">
      <c r="A28" s="191" t="s">
        <v>99</v>
      </c>
      <c r="B28" s="361" t="s">
        <v>98</v>
      </c>
      <c r="C28" s="193" t="s">
        <v>5</v>
      </c>
      <c r="D28" s="211">
        <f t="shared" ref="D28:N28" si="16">D29</f>
        <v>194059.19999999998</v>
      </c>
      <c r="E28" s="211">
        <f t="shared" si="16"/>
        <v>476703.3</v>
      </c>
      <c r="F28" s="211">
        <f t="shared" si="16"/>
        <v>127383.8</v>
      </c>
      <c r="G28" s="211">
        <f t="shared" si="16"/>
        <v>147540</v>
      </c>
      <c r="H28" s="211">
        <f t="shared" si="16"/>
        <v>97576.5</v>
      </c>
      <c r="I28" s="211">
        <f t="shared" si="16"/>
        <v>97596.800000000003</v>
      </c>
      <c r="J28" s="211">
        <f t="shared" si="16"/>
        <v>91239.299999999988</v>
      </c>
      <c r="K28" s="211">
        <f t="shared" si="16"/>
        <v>91239.299999999988</v>
      </c>
      <c r="L28" s="211">
        <f t="shared" si="16"/>
        <v>91239.299999999988</v>
      </c>
      <c r="M28" s="211">
        <f t="shared" si="16"/>
        <v>91239.299999999988</v>
      </c>
      <c r="N28" s="211">
        <f t="shared" si="16"/>
        <v>91239.299999999988</v>
      </c>
      <c r="O28" s="213">
        <f t="shared" si="3"/>
        <v>1597056.1000000003</v>
      </c>
    </row>
    <row r="29" spans="1:16" ht="20.25" customHeight="1" x14ac:dyDescent="0.35">
      <c r="A29" s="191"/>
      <c r="B29" s="304"/>
      <c r="C29" s="187" t="s">
        <v>64</v>
      </c>
      <c r="D29" s="214">
        <f t="shared" ref="D29:N29" si="17">D30</f>
        <v>194059.19999999998</v>
      </c>
      <c r="E29" s="214">
        <f t="shared" si="17"/>
        <v>476703.3</v>
      </c>
      <c r="F29" s="214">
        <f t="shared" si="17"/>
        <v>127383.8</v>
      </c>
      <c r="G29" s="214">
        <f t="shared" si="17"/>
        <v>147540</v>
      </c>
      <c r="H29" s="214">
        <f t="shared" si="17"/>
        <v>97576.5</v>
      </c>
      <c r="I29" s="214">
        <f t="shared" si="17"/>
        <v>97596.800000000003</v>
      </c>
      <c r="J29" s="214">
        <f t="shared" si="17"/>
        <v>91239.299999999988</v>
      </c>
      <c r="K29" s="214">
        <f t="shared" si="17"/>
        <v>91239.299999999988</v>
      </c>
      <c r="L29" s="214">
        <f t="shared" si="17"/>
        <v>91239.299999999988</v>
      </c>
      <c r="M29" s="214">
        <f t="shared" si="17"/>
        <v>91239.299999999988</v>
      </c>
      <c r="N29" s="214">
        <f t="shared" si="17"/>
        <v>91239.299999999988</v>
      </c>
      <c r="O29" s="215">
        <f t="shared" si="3"/>
        <v>1597056.1000000003</v>
      </c>
    </row>
    <row r="30" spans="1:16" ht="18.600000000000001" customHeight="1" x14ac:dyDescent="0.35">
      <c r="A30" s="321"/>
      <c r="B30" s="304"/>
      <c r="C30" s="187" t="s">
        <v>62</v>
      </c>
      <c r="D30" s="314">
        <f>Детализация!D63</f>
        <v>194059.19999999998</v>
      </c>
      <c r="E30" s="314">
        <f>Детализация!E63</f>
        <v>476703.3</v>
      </c>
      <c r="F30" s="314">
        <f>Детализация!F63</f>
        <v>127383.8</v>
      </c>
      <c r="G30" s="314">
        <f>Детализация!G63</f>
        <v>147540</v>
      </c>
      <c r="H30" s="314">
        <f>Детализация!H63</f>
        <v>97576.5</v>
      </c>
      <c r="I30" s="314">
        <f>Детализация!I63</f>
        <v>97596.800000000003</v>
      </c>
      <c r="J30" s="314">
        <f>Детализация!J63</f>
        <v>91239.299999999988</v>
      </c>
      <c r="K30" s="314">
        <f>Детализация!K63</f>
        <v>91239.299999999988</v>
      </c>
      <c r="L30" s="314">
        <f>Детализация!L63</f>
        <v>91239.299999999988</v>
      </c>
      <c r="M30" s="314">
        <f>Детализация!M63</f>
        <v>91239.299999999988</v>
      </c>
      <c r="N30" s="314">
        <f>Детализация!N63</f>
        <v>91239.299999999988</v>
      </c>
      <c r="O30" s="216">
        <f t="shared" si="3"/>
        <v>1597056.1000000003</v>
      </c>
    </row>
    <row r="31" spans="1:16" ht="72" customHeight="1" x14ac:dyDescent="0.35">
      <c r="A31" s="328"/>
      <c r="B31" s="339"/>
      <c r="C31" s="157" t="s">
        <v>154</v>
      </c>
      <c r="D31" s="315"/>
      <c r="E31" s="315"/>
      <c r="F31" s="315"/>
      <c r="G31" s="315"/>
      <c r="H31" s="315"/>
      <c r="I31" s="315"/>
      <c r="J31" s="315"/>
      <c r="K31" s="315"/>
      <c r="L31" s="315"/>
      <c r="M31" s="380"/>
      <c r="N31" s="315"/>
      <c r="O31" s="217"/>
    </row>
    <row r="32" spans="1:16" ht="20.25" customHeight="1" x14ac:dyDescent="0.35">
      <c r="A32" s="301">
        <v>2</v>
      </c>
      <c r="B32" s="302" t="s">
        <v>75</v>
      </c>
      <c r="C32" s="193" t="s">
        <v>5</v>
      </c>
      <c r="D32" s="209">
        <f t="shared" ref="D32:H32" si="18">D33+D37+D43+D45+D44</f>
        <v>2399039.2699999996</v>
      </c>
      <c r="E32" s="209">
        <f t="shared" si="18"/>
        <v>2802075.7088199998</v>
      </c>
      <c r="F32" s="209">
        <f t="shared" si="18"/>
        <v>3524755.1900000004</v>
      </c>
      <c r="G32" s="209">
        <f t="shared" si="18"/>
        <v>3379625.05</v>
      </c>
      <c r="H32" s="209">
        <f t="shared" si="18"/>
        <v>1673789.7999999998</v>
      </c>
      <c r="I32" s="209">
        <f t="shared" ref="I32:N32" si="19">I33+I37+I43+I45+I44</f>
        <v>2770156.9</v>
      </c>
      <c r="J32" s="209">
        <f t="shared" si="19"/>
        <v>2499479.4</v>
      </c>
      <c r="K32" s="209">
        <f t="shared" si="19"/>
        <v>2499479.4</v>
      </c>
      <c r="L32" s="209">
        <f t="shared" si="19"/>
        <v>2499479.4</v>
      </c>
      <c r="M32" s="209">
        <f t="shared" si="19"/>
        <v>2499479.4</v>
      </c>
      <c r="N32" s="209">
        <f t="shared" si="19"/>
        <v>2499479.4</v>
      </c>
      <c r="O32" s="209">
        <f t="shared" si="3"/>
        <v>29046838.918819997</v>
      </c>
      <c r="P32" s="179" t="e">
        <f>O33+O37+O43+#REF!+O45</f>
        <v>#REF!</v>
      </c>
    </row>
    <row r="33" spans="1:16" ht="21" x14ac:dyDescent="0.35">
      <c r="A33" s="301"/>
      <c r="B33" s="302"/>
      <c r="C33" s="193" t="s">
        <v>61</v>
      </c>
      <c r="D33" s="209">
        <f t="shared" ref="D33:H34" si="20">D89</f>
        <v>33692</v>
      </c>
      <c r="E33" s="212">
        <f t="shared" si="20"/>
        <v>0</v>
      </c>
      <c r="F33" s="209">
        <f t="shared" si="20"/>
        <v>262785</v>
      </c>
      <c r="G33" s="209">
        <f t="shared" si="20"/>
        <v>450393.2</v>
      </c>
      <c r="H33" s="209">
        <f t="shared" si="20"/>
        <v>338150.8</v>
      </c>
      <c r="I33" s="212">
        <f t="shared" ref="I33:N33" si="21">I89</f>
        <v>0</v>
      </c>
      <c r="J33" s="212">
        <f t="shared" si="21"/>
        <v>0</v>
      </c>
      <c r="K33" s="212">
        <f t="shared" si="21"/>
        <v>0</v>
      </c>
      <c r="L33" s="212">
        <f t="shared" si="21"/>
        <v>0</v>
      </c>
      <c r="M33" s="212">
        <f t="shared" si="21"/>
        <v>0</v>
      </c>
      <c r="N33" s="212">
        <f t="shared" si="21"/>
        <v>0</v>
      </c>
      <c r="O33" s="209">
        <f t="shared" si="3"/>
        <v>1085021</v>
      </c>
    </row>
    <row r="34" spans="1:16" ht="18" customHeight="1" x14ac:dyDescent="0.35">
      <c r="A34" s="301"/>
      <c r="B34" s="302"/>
      <c r="C34" s="302" t="s">
        <v>159</v>
      </c>
      <c r="D34" s="310">
        <f>D90</f>
        <v>33692</v>
      </c>
      <c r="E34" s="375">
        <f t="shared" si="20"/>
        <v>0</v>
      </c>
      <c r="F34" s="310">
        <f t="shared" si="20"/>
        <v>262785</v>
      </c>
      <c r="G34" s="310">
        <f t="shared" si="20"/>
        <v>450393.2</v>
      </c>
      <c r="H34" s="310">
        <f t="shared" si="20"/>
        <v>338150.8</v>
      </c>
      <c r="I34" s="375">
        <f t="shared" ref="I34:N34" si="22">I90</f>
        <v>0</v>
      </c>
      <c r="J34" s="375">
        <f t="shared" si="22"/>
        <v>0</v>
      </c>
      <c r="K34" s="375">
        <f t="shared" si="22"/>
        <v>0</v>
      </c>
      <c r="L34" s="375">
        <f t="shared" si="22"/>
        <v>0</v>
      </c>
      <c r="M34" s="375">
        <f t="shared" si="22"/>
        <v>0</v>
      </c>
      <c r="N34" s="375">
        <f t="shared" si="22"/>
        <v>0</v>
      </c>
      <c r="O34" s="297">
        <f t="shared" si="3"/>
        <v>1085021</v>
      </c>
    </row>
    <row r="35" spans="1:16" ht="69" customHeight="1" x14ac:dyDescent="0.35">
      <c r="A35" s="301"/>
      <c r="B35" s="302"/>
      <c r="C35" s="302"/>
      <c r="D35" s="311"/>
      <c r="E35" s="376"/>
      <c r="F35" s="311"/>
      <c r="G35" s="311"/>
      <c r="H35" s="311"/>
      <c r="I35" s="376"/>
      <c r="J35" s="376"/>
      <c r="K35" s="376"/>
      <c r="L35" s="376"/>
      <c r="M35" s="375"/>
      <c r="N35" s="376"/>
      <c r="O35" s="298"/>
      <c r="P35" s="180"/>
    </row>
    <row r="36" spans="1:16" ht="42" hidden="1" customHeight="1" x14ac:dyDescent="0.35">
      <c r="A36" s="301"/>
      <c r="B36" s="302"/>
      <c r="C36" s="193" t="s">
        <v>63</v>
      </c>
      <c r="D36" s="209">
        <f t="shared" ref="D36:N36" si="23">D71</f>
        <v>0</v>
      </c>
      <c r="E36" s="209">
        <f t="shared" si="23"/>
        <v>0</v>
      </c>
      <c r="F36" s="209">
        <f t="shared" si="23"/>
        <v>0</v>
      </c>
      <c r="G36" s="209">
        <f t="shared" si="23"/>
        <v>0</v>
      </c>
      <c r="H36" s="209">
        <f t="shared" si="23"/>
        <v>0</v>
      </c>
      <c r="I36" s="209">
        <f t="shared" si="23"/>
        <v>0</v>
      </c>
      <c r="J36" s="209">
        <f t="shared" si="23"/>
        <v>0</v>
      </c>
      <c r="K36" s="209">
        <f t="shared" si="23"/>
        <v>0</v>
      </c>
      <c r="L36" s="209">
        <f t="shared" si="23"/>
        <v>0</v>
      </c>
      <c r="M36" s="209">
        <f t="shared" si="23"/>
        <v>0</v>
      </c>
      <c r="N36" s="209">
        <f t="shared" si="23"/>
        <v>0</v>
      </c>
      <c r="O36" s="209">
        <f t="shared" si="3"/>
        <v>0</v>
      </c>
    </row>
    <row r="37" spans="1:16" ht="21" x14ac:dyDescent="0.35">
      <c r="A37" s="301"/>
      <c r="B37" s="302"/>
      <c r="C37" s="193" t="s">
        <v>6</v>
      </c>
      <c r="D37" s="209">
        <f>D39+D40+D41+D42</f>
        <v>1474422.7999999998</v>
      </c>
      <c r="E37" s="209">
        <f t="shared" ref="E37:N37" si="24">E39+E40+E41+E42</f>
        <v>1869718.7</v>
      </c>
      <c r="F37" s="209">
        <f t="shared" si="24"/>
        <v>2279950.2000000007</v>
      </c>
      <c r="G37" s="209">
        <f t="shared" si="24"/>
        <v>1796610.4000000001</v>
      </c>
      <c r="H37" s="209">
        <f t="shared" si="24"/>
        <v>209942.9</v>
      </c>
      <c r="I37" s="209">
        <f t="shared" si="24"/>
        <v>1647911</v>
      </c>
      <c r="J37" s="209">
        <f t="shared" si="24"/>
        <v>1377233.5</v>
      </c>
      <c r="K37" s="209">
        <f t="shared" si="24"/>
        <v>1377233.5</v>
      </c>
      <c r="L37" s="209">
        <f t="shared" si="24"/>
        <v>1377233.5</v>
      </c>
      <c r="M37" s="209">
        <f t="shared" si="24"/>
        <v>1377233.5</v>
      </c>
      <c r="N37" s="209">
        <f t="shared" si="24"/>
        <v>1377233.5</v>
      </c>
      <c r="O37" s="209">
        <f t="shared" si="3"/>
        <v>16164723.500000002</v>
      </c>
    </row>
    <row r="38" spans="1:16" ht="21" x14ac:dyDescent="0.35">
      <c r="A38" s="301"/>
      <c r="B38" s="302"/>
      <c r="C38" s="193" t="s">
        <v>130</v>
      </c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</row>
    <row r="39" spans="1:16" ht="73.8" customHeight="1" x14ac:dyDescent="0.35">
      <c r="A39" s="301"/>
      <c r="B39" s="302"/>
      <c r="C39" s="193" t="s">
        <v>154</v>
      </c>
      <c r="D39" s="209">
        <f>D56+D60+D82+D93+D66+D87</f>
        <v>1362319.7</v>
      </c>
      <c r="E39" s="209">
        <f>E56+E60+E82+E93+E66+E87+E79</f>
        <v>1760756.5999999999</v>
      </c>
      <c r="F39" s="209">
        <f t="shared" ref="F39:N39" si="25">F56+F60+F82+F93+F66+F87</f>
        <v>2160149.4000000004</v>
      </c>
      <c r="G39" s="209">
        <f t="shared" si="25"/>
        <v>1665874.8</v>
      </c>
      <c r="H39" s="209">
        <f t="shared" si="25"/>
        <v>80969.7</v>
      </c>
      <c r="I39" s="209">
        <f t="shared" si="25"/>
        <v>1518879</v>
      </c>
      <c r="J39" s="209">
        <f t="shared" si="25"/>
        <v>1259834.3</v>
      </c>
      <c r="K39" s="209">
        <f t="shared" si="25"/>
        <v>1259834.3</v>
      </c>
      <c r="L39" s="209">
        <f t="shared" si="25"/>
        <v>1259834.3</v>
      </c>
      <c r="M39" s="209">
        <f t="shared" si="25"/>
        <v>1259834.3</v>
      </c>
      <c r="N39" s="209">
        <f t="shared" si="25"/>
        <v>1259834.3</v>
      </c>
      <c r="O39" s="209">
        <f t="shared" si="3"/>
        <v>14848120.700000003</v>
      </c>
    </row>
    <row r="40" spans="1:16" ht="48.6" customHeight="1" x14ac:dyDescent="0.35">
      <c r="A40" s="301"/>
      <c r="B40" s="301"/>
      <c r="C40" s="193" t="s">
        <v>65</v>
      </c>
      <c r="D40" s="209">
        <f t="shared" ref="D40:N40" si="26">D48</f>
        <v>65779.7</v>
      </c>
      <c r="E40" s="226">
        <f t="shared" si="26"/>
        <v>76057.100000000006</v>
      </c>
      <c r="F40" s="209">
        <f t="shared" si="26"/>
        <v>83348.100000000006</v>
      </c>
      <c r="G40" s="209">
        <f>G48</f>
        <v>90635.6</v>
      </c>
      <c r="H40" s="209">
        <f t="shared" si="26"/>
        <v>90724.6</v>
      </c>
      <c r="I40" s="209">
        <f t="shared" si="26"/>
        <v>90783.4</v>
      </c>
      <c r="J40" s="209">
        <f t="shared" si="26"/>
        <v>82548.5</v>
      </c>
      <c r="K40" s="209">
        <f t="shared" si="26"/>
        <v>82548.5</v>
      </c>
      <c r="L40" s="209">
        <f t="shared" si="26"/>
        <v>82548.5</v>
      </c>
      <c r="M40" s="209">
        <f t="shared" si="26"/>
        <v>82548.5</v>
      </c>
      <c r="N40" s="209">
        <f t="shared" si="26"/>
        <v>82548.5</v>
      </c>
      <c r="O40" s="209">
        <f t="shared" si="3"/>
        <v>910071</v>
      </c>
    </row>
    <row r="41" spans="1:16" ht="42.6" customHeight="1" x14ac:dyDescent="0.35">
      <c r="A41" s="301"/>
      <c r="B41" s="301"/>
      <c r="C41" s="193" t="s">
        <v>66</v>
      </c>
      <c r="D41" s="209">
        <f t="shared" ref="D41:N41" si="27">D52</f>
        <v>29023.4</v>
      </c>
      <c r="E41" s="218">
        <f t="shared" si="27"/>
        <v>32905</v>
      </c>
      <c r="F41" s="219">
        <f t="shared" si="27"/>
        <v>36452.699999999997</v>
      </c>
      <c r="G41" s="219">
        <f t="shared" si="27"/>
        <v>40100</v>
      </c>
      <c r="H41" s="219">
        <f t="shared" si="27"/>
        <v>38248.6</v>
      </c>
      <c r="I41" s="219">
        <f t="shared" si="27"/>
        <v>38248.6</v>
      </c>
      <c r="J41" s="219">
        <f t="shared" si="27"/>
        <v>34850.699999999997</v>
      </c>
      <c r="K41" s="219">
        <f t="shared" si="27"/>
        <v>34850.699999999997</v>
      </c>
      <c r="L41" s="219">
        <f t="shared" si="27"/>
        <v>34850.699999999997</v>
      </c>
      <c r="M41" s="219">
        <f t="shared" si="27"/>
        <v>34850.699999999997</v>
      </c>
      <c r="N41" s="219">
        <f t="shared" si="27"/>
        <v>34850.699999999997</v>
      </c>
      <c r="O41" s="220">
        <f t="shared" si="3"/>
        <v>389231.80000000005</v>
      </c>
    </row>
    <row r="42" spans="1:16" ht="42.6" customHeight="1" x14ac:dyDescent="0.35">
      <c r="A42" s="301"/>
      <c r="B42" s="301"/>
      <c r="C42" s="193" t="s">
        <v>155</v>
      </c>
      <c r="D42" s="209">
        <v>17300</v>
      </c>
      <c r="E42" s="274">
        <f>E73</f>
        <v>0</v>
      </c>
      <c r="F42" s="221">
        <f t="shared" ref="F42:N42" si="28">F73</f>
        <v>0</v>
      </c>
      <c r="G42" s="221">
        <f t="shared" si="28"/>
        <v>0</v>
      </c>
      <c r="H42" s="221">
        <f t="shared" si="28"/>
        <v>0</v>
      </c>
      <c r="I42" s="221">
        <f t="shared" si="28"/>
        <v>0</v>
      </c>
      <c r="J42" s="221">
        <f t="shared" si="28"/>
        <v>0</v>
      </c>
      <c r="K42" s="221">
        <f t="shared" si="28"/>
        <v>0</v>
      </c>
      <c r="L42" s="221">
        <f t="shared" si="28"/>
        <v>0</v>
      </c>
      <c r="M42" s="221">
        <f t="shared" si="28"/>
        <v>0</v>
      </c>
      <c r="N42" s="221">
        <f t="shared" si="28"/>
        <v>0</v>
      </c>
      <c r="O42" s="213">
        <f t="shared" si="3"/>
        <v>17300</v>
      </c>
    </row>
    <row r="43" spans="1:16" ht="25.8" customHeight="1" x14ac:dyDescent="0.35">
      <c r="A43" s="301"/>
      <c r="B43" s="301"/>
      <c r="C43" s="193" t="s">
        <v>7</v>
      </c>
      <c r="D43" s="209">
        <f t="shared" ref="D43:N43" si="29">D95+D83+D75</f>
        <v>27996.390000000003</v>
      </c>
      <c r="E43" s="222">
        <f t="shared" si="29"/>
        <v>6067.3</v>
      </c>
      <c r="F43" s="223">
        <f t="shared" si="29"/>
        <v>12901.23</v>
      </c>
      <c r="G43" s="223">
        <f t="shared" si="29"/>
        <v>10375.549999999999</v>
      </c>
      <c r="H43" s="223">
        <f t="shared" si="29"/>
        <v>3450.2</v>
      </c>
      <c r="I43" s="224">
        <f t="shared" si="29"/>
        <v>0</v>
      </c>
      <c r="J43" s="224">
        <f t="shared" si="29"/>
        <v>0</v>
      </c>
      <c r="K43" s="224">
        <f t="shared" si="29"/>
        <v>0</v>
      </c>
      <c r="L43" s="224">
        <f t="shared" si="29"/>
        <v>0</v>
      </c>
      <c r="M43" s="224">
        <f t="shared" si="29"/>
        <v>0</v>
      </c>
      <c r="N43" s="224">
        <f t="shared" si="29"/>
        <v>0</v>
      </c>
      <c r="O43" s="213">
        <f t="shared" si="3"/>
        <v>60790.67</v>
      </c>
    </row>
    <row r="44" spans="1:16" ht="68.400000000000006" customHeight="1" x14ac:dyDescent="0.35">
      <c r="A44" s="301"/>
      <c r="B44" s="301"/>
      <c r="C44" s="193" t="s">
        <v>145</v>
      </c>
      <c r="D44" s="209">
        <f>D62</f>
        <v>3524.8</v>
      </c>
      <c r="E44" s="225">
        <f t="shared" ref="E44:H44" si="30">E62</f>
        <v>3524.8</v>
      </c>
      <c r="F44" s="212">
        <f t="shared" si="30"/>
        <v>0</v>
      </c>
      <c r="G44" s="212">
        <f t="shared" si="30"/>
        <v>0</v>
      </c>
      <c r="H44" s="212">
        <f t="shared" si="30"/>
        <v>0</v>
      </c>
      <c r="I44" s="212">
        <f t="shared" ref="I44:N44" si="31">I62</f>
        <v>0</v>
      </c>
      <c r="J44" s="212">
        <f t="shared" si="31"/>
        <v>0</v>
      </c>
      <c r="K44" s="212">
        <f t="shared" si="31"/>
        <v>0</v>
      </c>
      <c r="L44" s="212">
        <f t="shared" si="31"/>
        <v>0</v>
      </c>
      <c r="M44" s="212">
        <f t="shared" si="31"/>
        <v>0</v>
      </c>
      <c r="N44" s="212">
        <f t="shared" si="31"/>
        <v>0</v>
      </c>
      <c r="O44" s="213">
        <f t="shared" si="3"/>
        <v>7049.6</v>
      </c>
    </row>
    <row r="45" spans="1:16" ht="21" customHeight="1" x14ac:dyDescent="0.35">
      <c r="A45" s="301"/>
      <c r="B45" s="301"/>
      <c r="C45" s="193" t="s">
        <v>111</v>
      </c>
      <c r="D45" s="209">
        <f t="shared" ref="D45:N45" si="32">D63+D96</f>
        <v>859403.28</v>
      </c>
      <c r="E45" s="226">
        <f t="shared" si="32"/>
        <v>922764.90882000001</v>
      </c>
      <c r="F45" s="217">
        <f t="shared" si="32"/>
        <v>969118.76</v>
      </c>
      <c r="G45" s="217">
        <f t="shared" si="32"/>
        <v>1122245.8999999999</v>
      </c>
      <c r="H45" s="217">
        <f t="shared" si="32"/>
        <v>1122245.8999999999</v>
      </c>
      <c r="I45" s="217">
        <f t="shared" si="32"/>
        <v>1122245.8999999999</v>
      </c>
      <c r="J45" s="217">
        <f t="shared" si="32"/>
        <v>1122245.8999999999</v>
      </c>
      <c r="K45" s="217">
        <f t="shared" si="32"/>
        <v>1122245.8999999999</v>
      </c>
      <c r="L45" s="217">
        <f t="shared" si="32"/>
        <v>1122245.8999999999</v>
      </c>
      <c r="M45" s="217">
        <f t="shared" si="32"/>
        <v>1122245.8999999999</v>
      </c>
      <c r="N45" s="217">
        <f t="shared" si="32"/>
        <v>1122245.8999999999</v>
      </c>
      <c r="O45" s="213">
        <f t="shared" si="3"/>
        <v>11729254.148820002</v>
      </c>
    </row>
    <row r="46" spans="1:16" ht="20.25" customHeight="1" x14ac:dyDescent="0.35">
      <c r="A46" s="326" t="s">
        <v>21</v>
      </c>
      <c r="B46" s="329" t="s">
        <v>137</v>
      </c>
      <c r="C46" s="192" t="s">
        <v>5</v>
      </c>
      <c r="D46" s="219">
        <f t="shared" ref="D46:N47" si="33">D47</f>
        <v>65779.7</v>
      </c>
      <c r="E46" s="219">
        <f t="shared" si="33"/>
        <v>76057.100000000006</v>
      </c>
      <c r="F46" s="219">
        <f t="shared" si="33"/>
        <v>83348.100000000006</v>
      </c>
      <c r="G46" s="219">
        <f t="shared" si="33"/>
        <v>90635.6</v>
      </c>
      <c r="H46" s="219">
        <f t="shared" si="33"/>
        <v>90724.6</v>
      </c>
      <c r="I46" s="219">
        <f t="shared" si="33"/>
        <v>90783.4</v>
      </c>
      <c r="J46" s="219">
        <f t="shared" si="33"/>
        <v>82548.5</v>
      </c>
      <c r="K46" s="219">
        <f t="shared" si="33"/>
        <v>82548.5</v>
      </c>
      <c r="L46" s="219">
        <f t="shared" si="33"/>
        <v>82548.5</v>
      </c>
      <c r="M46" s="219">
        <f t="shared" si="33"/>
        <v>82548.5</v>
      </c>
      <c r="N46" s="219">
        <f t="shared" si="33"/>
        <v>82548.5</v>
      </c>
      <c r="O46" s="213">
        <f t="shared" si="3"/>
        <v>910071</v>
      </c>
    </row>
    <row r="47" spans="1:16" ht="20.25" customHeight="1" x14ac:dyDescent="0.35">
      <c r="A47" s="321"/>
      <c r="B47" s="352"/>
      <c r="C47" s="165" t="s">
        <v>64</v>
      </c>
      <c r="D47" s="227">
        <f t="shared" si="33"/>
        <v>65779.7</v>
      </c>
      <c r="E47" s="227">
        <f t="shared" si="33"/>
        <v>76057.100000000006</v>
      </c>
      <c r="F47" s="227">
        <f t="shared" si="33"/>
        <v>83348.100000000006</v>
      </c>
      <c r="G47" s="227">
        <f t="shared" si="33"/>
        <v>90635.6</v>
      </c>
      <c r="H47" s="227">
        <f t="shared" si="33"/>
        <v>90724.6</v>
      </c>
      <c r="I47" s="227">
        <f t="shared" si="33"/>
        <v>90783.4</v>
      </c>
      <c r="J47" s="227">
        <f t="shared" si="33"/>
        <v>82548.5</v>
      </c>
      <c r="K47" s="227">
        <f t="shared" si="33"/>
        <v>82548.5</v>
      </c>
      <c r="L47" s="227">
        <f t="shared" si="33"/>
        <v>82548.5</v>
      </c>
      <c r="M47" s="227">
        <f t="shared" si="33"/>
        <v>82548.5</v>
      </c>
      <c r="N47" s="227">
        <f t="shared" si="33"/>
        <v>82548.5</v>
      </c>
      <c r="O47" s="215">
        <f t="shared" si="3"/>
        <v>910071</v>
      </c>
    </row>
    <row r="48" spans="1:16" ht="20.25" customHeight="1" x14ac:dyDescent="0.35">
      <c r="A48" s="321"/>
      <c r="B48" s="352"/>
      <c r="C48" s="166" t="s">
        <v>62</v>
      </c>
      <c r="D48" s="312">
        <f>Детализация!D16</f>
        <v>65779.7</v>
      </c>
      <c r="E48" s="312">
        <f>Детализация!E16</f>
        <v>76057.100000000006</v>
      </c>
      <c r="F48" s="312">
        <f>Детализация!F16</f>
        <v>83348.100000000006</v>
      </c>
      <c r="G48" s="312">
        <f>Детализация!G16</f>
        <v>90635.6</v>
      </c>
      <c r="H48" s="312">
        <f>Детализация!H16</f>
        <v>90724.6</v>
      </c>
      <c r="I48" s="312">
        <f>Детализация!I16</f>
        <v>90783.4</v>
      </c>
      <c r="J48" s="312">
        <f>Детализация!J16</f>
        <v>82548.5</v>
      </c>
      <c r="K48" s="312">
        <f>Детализация!K16</f>
        <v>82548.5</v>
      </c>
      <c r="L48" s="312">
        <f>Детализация!L16</f>
        <v>82548.5</v>
      </c>
      <c r="M48" s="312">
        <f>Детализация!M16</f>
        <v>82548.5</v>
      </c>
      <c r="N48" s="312">
        <f>Детализация!N16</f>
        <v>82548.5</v>
      </c>
      <c r="O48" s="216">
        <f t="shared" si="3"/>
        <v>910071</v>
      </c>
    </row>
    <row r="49" spans="1:16" ht="52.5" customHeight="1" x14ac:dyDescent="0.35">
      <c r="A49" s="322"/>
      <c r="B49" s="362"/>
      <c r="C49" s="161" t="s">
        <v>65</v>
      </c>
      <c r="D49" s="313"/>
      <c r="E49" s="313"/>
      <c r="F49" s="313"/>
      <c r="G49" s="313"/>
      <c r="H49" s="313"/>
      <c r="I49" s="313"/>
      <c r="J49" s="313"/>
      <c r="K49" s="313"/>
      <c r="L49" s="313"/>
      <c r="M49" s="298"/>
      <c r="N49" s="313"/>
      <c r="O49" s="217"/>
    </row>
    <row r="50" spans="1:16" ht="20.25" customHeight="1" x14ac:dyDescent="0.35">
      <c r="A50" s="326" t="s">
        <v>30</v>
      </c>
      <c r="B50" s="354" t="s">
        <v>97</v>
      </c>
      <c r="C50" s="167" t="s">
        <v>5</v>
      </c>
      <c r="D50" s="219">
        <f t="shared" ref="D50:N51" si="34">D51</f>
        <v>29023.4</v>
      </c>
      <c r="E50" s="219">
        <f t="shared" si="34"/>
        <v>32905</v>
      </c>
      <c r="F50" s="219">
        <f t="shared" si="34"/>
        <v>36452.699999999997</v>
      </c>
      <c r="G50" s="219">
        <f t="shared" si="34"/>
        <v>40100</v>
      </c>
      <c r="H50" s="219">
        <f t="shared" si="34"/>
        <v>38248.6</v>
      </c>
      <c r="I50" s="219">
        <f t="shared" si="34"/>
        <v>38248.6</v>
      </c>
      <c r="J50" s="219">
        <f t="shared" si="34"/>
        <v>34850.699999999997</v>
      </c>
      <c r="K50" s="219">
        <f t="shared" si="34"/>
        <v>34850.699999999997</v>
      </c>
      <c r="L50" s="219">
        <f t="shared" si="34"/>
        <v>34850.699999999997</v>
      </c>
      <c r="M50" s="219">
        <f t="shared" si="34"/>
        <v>34850.699999999997</v>
      </c>
      <c r="N50" s="219">
        <f t="shared" si="34"/>
        <v>34850.699999999997</v>
      </c>
      <c r="O50" s="213">
        <f t="shared" si="3"/>
        <v>389231.80000000005</v>
      </c>
    </row>
    <row r="51" spans="1:16" ht="20.25" customHeight="1" x14ac:dyDescent="0.35">
      <c r="A51" s="321"/>
      <c r="B51" s="324"/>
      <c r="C51" s="168" t="s">
        <v>64</v>
      </c>
      <c r="D51" s="227">
        <f t="shared" si="34"/>
        <v>29023.4</v>
      </c>
      <c r="E51" s="227">
        <f t="shared" si="34"/>
        <v>32905</v>
      </c>
      <c r="F51" s="227">
        <f t="shared" si="34"/>
        <v>36452.699999999997</v>
      </c>
      <c r="G51" s="227">
        <f t="shared" si="34"/>
        <v>40100</v>
      </c>
      <c r="H51" s="227">
        <f t="shared" si="34"/>
        <v>38248.6</v>
      </c>
      <c r="I51" s="227">
        <f t="shared" si="34"/>
        <v>38248.6</v>
      </c>
      <c r="J51" s="227">
        <f t="shared" si="34"/>
        <v>34850.699999999997</v>
      </c>
      <c r="K51" s="227">
        <f t="shared" si="34"/>
        <v>34850.699999999997</v>
      </c>
      <c r="L51" s="227">
        <f t="shared" si="34"/>
        <v>34850.699999999997</v>
      </c>
      <c r="M51" s="227">
        <f t="shared" si="34"/>
        <v>34850.699999999997</v>
      </c>
      <c r="N51" s="227">
        <f t="shared" si="34"/>
        <v>34850.699999999997</v>
      </c>
      <c r="O51" s="215">
        <f t="shared" si="3"/>
        <v>389231.80000000005</v>
      </c>
    </row>
    <row r="52" spans="1:16" ht="20.25" customHeight="1" x14ac:dyDescent="0.35">
      <c r="A52" s="321"/>
      <c r="B52" s="324"/>
      <c r="C52" s="187" t="s">
        <v>62</v>
      </c>
      <c r="D52" s="312">
        <f>Детализация!D17</f>
        <v>29023.4</v>
      </c>
      <c r="E52" s="312">
        <f>Детализация!E17</f>
        <v>32905</v>
      </c>
      <c r="F52" s="312">
        <f>Детализация!F17</f>
        <v>36452.699999999997</v>
      </c>
      <c r="G52" s="312">
        <f>Детализация!G17</f>
        <v>40100</v>
      </c>
      <c r="H52" s="312">
        <f>Детализация!H17</f>
        <v>38248.6</v>
      </c>
      <c r="I52" s="312">
        <f>Детализация!I17</f>
        <v>38248.6</v>
      </c>
      <c r="J52" s="312">
        <f>Детализация!J17</f>
        <v>34850.699999999997</v>
      </c>
      <c r="K52" s="312">
        <f>Детализация!K17</f>
        <v>34850.699999999997</v>
      </c>
      <c r="L52" s="312">
        <f>Детализация!L17</f>
        <v>34850.699999999997</v>
      </c>
      <c r="M52" s="312">
        <f>Детализация!M17</f>
        <v>34850.699999999997</v>
      </c>
      <c r="N52" s="312">
        <f>Детализация!N17</f>
        <v>34850.699999999997</v>
      </c>
      <c r="O52" s="216">
        <f t="shared" si="3"/>
        <v>389231.80000000005</v>
      </c>
    </row>
    <row r="53" spans="1:16" ht="41.4" customHeight="1" x14ac:dyDescent="0.35">
      <c r="A53" s="353"/>
      <c r="B53" s="355"/>
      <c r="C53" s="157" t="s">
        <v>66</v>
      </c>
      <c r="D53" s="313"/>
      <c r="E53" s="313"/>
      <c r="F53" s="313"/>
      <c r="G53" s="313"/>
      <c r="H53" s="313"/>
      <c r="I53" s="313"/>
      <c r="J53" s="313"/>
      <c r="K53" s="313"/>
      <c r="L53" s="313"/>
      <c r="M53" s="298"/>
      <c r="N53" s="313"/>
      <c r="O53" s="217"/>
    </row>
    <row r="54" spans="1:16" ht="21" x14ac:dyDescent="0.35">
      <c r="A54" s="320" t="s">
        <v>113</v>
      </c>
      <c r="B54" s="323" t="s">
        <v>124</v>
      </c>
      <c r="C54" s="167" t="s">
        <v>5</v>
      </c>
      <c r="D54" s="219">
        <f t="shared" ref="D54:N55" si="35">D55</f>
        <v>1214290.6000000001</v>
      </c>
      <c r="E54" s="219">
        <f t="shared" si="35"/>
        <v>1534839.5999999999</v>
      </c>
      <c r="F54" s="219">
        <f t="shared" si="35"/>
        <v>1824413</v>
      </c>
      <c r="G54" s="219">
        <f t="shared" si="35"/>
        <v>1453296.8</v>
      </c>
      <c r="H54" s="219">
        <f t="shared" si="35"/>
        <v>11997.3</v>
      </c>
      <c r="I54" s="219">
        <f t="shared" si="35"/>
        <v>1453296.8</v>
      </c>
      <c r="J54" s="219">
        <f t="shared" si="35"/>
        <v>1200000</v>
      </c>
      <c r="K54" s="219">
        <f t="shared" si="35"/>
        <v>1200000</v>
      </c>
      <c r="L54" s="219">
        <f t="shared" si="35"/>
        <v>1200000</v>
      </c>
      <c r="M54" s="219">
        <f t="shared" si="35"/>
        <v>1200000</v>
      </c>
      <c r="N54" s="219">
        <f t="shared" si="35"/>
        <v>1200000</v>
      </c>
      <c r="O54" s="213">
        <f t="shared" si="3"/>
        <v>13492134.1</v>
      </c>
    </row>
    <row r="55" spans="1:16" ht="21" x14ac:dyDescent="0.35">
      <c r="A55" s="321"/>
      <c r="B55" s="324"/>
      <c r="C55" s="168" t="s">
        <v>64</v>
      </c>
      <c r="D55" s="227">
        <f t="shared" si="35"/>
        <v>1214290.6000000001</v>
      </c>
      <c r="E55" s="227">
        <f t="shared" si="35"/>
        <v>1534839.5999999999</v>
      </c>
      <c r="F55" s="227">
        <f t="shared" si="35"/>
        <v>1824413</v>
      </c>
      <c r="G55" s="227">
        <f t="shared" si="35"/>
        <v>1453296.8</v>
      </c>
      <c r="H55" s="227">
        <f t="shared" si="35"/>
        <v>11997.3</v>
      </c>
      <c r="I55" s="227">
        <f t="shared" si="35"/>
        <v>1453296.8</v>
      </c>
      <c r="J55" s="227">
        <f t="shared" si="35"/>
        <v>1200000</v>
      </c>
      <c r="K55" s="227">
        <f t="shared" si="35"/>
        <v>1200000</v>
      </c>
      <c r="L55" s="227">
        <f t="shared" si="35"/>
        <v>1200000</v>
      </c>
      <c r="M55" s="227">
        <f t="shared" si="35"/>
        <v>1200000</v>
      </c>
      <c r="N55" s="227">
        <f t="shared" si="35"/>
        <v>1200000</v>
      </c>
      <c r="O55" s="215">
        <f t="shared" si="3"/>
        <v>13492134.1</v>
      </c>
    </row>
    <row r="56" spans="1:16" ht="21" x14ac:dyDescent="0.35">
      <c r="A56" s="321"/>
      <c r="B56" s="324"/>
      <c r="C56" s="187" t="s">
        <v>62</v>
      </c>
      <c r="D56" s="312">
        <f>Детализация!D19</f>
        <v>1214290.6000000001</v>
      </c>
      <c r="E56" s="312">
        <f>Детализация!E19+Детализация!E20</f>
        <v>1534839.5999999999</v>
      </c>
      <c r="F56" s="312">
        <f>Детализация!F19</f>
        <v>1824413</v>
      </c>
      <c r="G56" s="312">
        <f>Детализация!G19</f>
        <v>1453296.8</v>
      </c>
      <c r="H56" s="312">
        <f>Детализация!H19</f>
        <v>11997.3</v>
      </c>
      <c r="I56" s="312">
        <f>Детализация!I19</f>
        <v>1453296.8</v>
      </c>
      <c r="J56" s="312">
        <f>Детализация!J19</f>
        <v>1200000</v>
      </c>
      <c r="K56" s="312">
        <f>Детализация!K19</f>
        <v>1200000</v>
      </c>
      <c r="L56" s="312">
        <f>Детализация!L19</f>
        <v>1200000</v>
      </c>
      <c r="M56" s="312">
        <f>Детализация!M19</f>
        <v>1200000</v>
      </c>
      <c r="N56" s="312">
        <f>Детализация!N19</f>
        <v>1200000</v>
      </c>
      <c r="O56" s="216">
        <f t="shared" si="3"/>
        <v>13492134.1</v>
      </c>
    </row>
    <row r="57" spans="1:16" ht="73.8" customHeight="1" x14ac:dyDescent="0.35">
      <c r="A57" s="322"/>
      <c r="B57" s="325"/>
      <c r="C57" s="157" t="s">
        <v>154</v>
      </c>
      <c r="D57" s="313"/>
      <c r="E57" s="313"/>
      <c r="F57" s="313"/>
      <c r="G57" s="313"/>
      <c r="H57" s="313"/>
      <c r="I57" s="313"/>
      <c r="J57" s="313"/>
      <c r="K57" s="313"/>
      <c r="L57" s="313"/>
      <c r="M57" s="298"/>
      <c r="N57" s="313"/>
      <c r="O57" s="217"/>
      <c r="P57" s="181" t="s">
        <v>118</v>
      </c>
    </row>
    <row r="58" spans="1:16" ht="26.25" customHeight="1" x14ac:dyDescent="0.35">
      <c r="A58" s="326" t="s">
        <v>117</v>
      </c>
      <c r="B58" s="329" t="s">
        <v>112</v>
      </c>
      <c r="C58" s="192" t="s">
        <v>5</v>
      </c>
      <c r="D58" s="219">
        <f>D62+D59+D63</f>
        <v>907117.98</v>
      </c>
      <c r="E58" s="219">
        <f t="shared" ref="E58:H58" si="36">E62+E59+E63</f>
        <v>923417.33</v>
      </c>
      <c r="F58" s="219">
        <f t="shared" si="36"/>
        <v>1032052.76</v>
      </c>
      <c r="G58" s="219">
        <f t="shared" si="36"/>
        <v>1187644.5</v>
      </c>
      <c r="H58" s="219">
        <f t="shared" si="36"/>
        <v>1187682.5999999999</v>
      </c>
      <c r="I58" s="219">
        <f t="shared" ref="I58:N58" si="37">I62+I59+I63</f>
        <v>1187708.0999999999</v>
      </c>
      <c r="J58" s="219">
        <f t="shared" si="37"/>
        <v>1181980.2</v>
      </c>
      <c r="K58" s="219">
        <f t="shared" si="37"/>
        <v>1181980.2</v>
      </c>
      <c r="L58" s="219">
        <f t="shared" si="37"/>
        <v>1181980.2</v>
      </c>
      <c r="M58" s="219">
        <f t="shared" si="37"/>
        <v>1181980.2</v>
      </c>
      <c r="N58" s="219">
        <f t="shared" si="37"/>
        <v>1181980.2</v>
      </c>
      <c r="O58" s="213">
        <f t="shared" si="3"/>
        <v>12335524.269999998</v>
      </c>
    </row>
    <row r="59" spans="1:16" ht="21" x14ac:dyDescent="0.35">
      <c r="A59" s="327"/>
      <c r="B59" s="330"/>
      <c r="C59" s="165" t="s">
        <v>64</v>
      </c>
      <c r="D59" s="228">
        <f t="shared" ref="D59:N59" si="38">D60</f>
        <v>57189.9</v>
      </c>
      <c r="E59" s="228">
        <f t="shared" si="38"/>
        <v>59564.3</v>
      </c>
      <c r="F59" s="228">
        <f t="shared" si="38"/>
        <v>62934</v>
      </c>
      <c r="G59" s="228">
        <f t="shared" si="38"/>
        <v>65398.6</v>
      </c>
      <c r="H59" s="228">
        <f t="shared" si="38"/>
        <v>65436.7</v>
      </c>
      <c r="I59" s="228">
        <f t="shared" si="38"/>
        <v>65462.2</v>
      </c>
      <c r="J59" s="228">
        <f t="shared" si="38"/>
        <v>59734.3</v>
      </c>
      <c r="K59" s="228">
        <f t="shared" si="38"/>
        <v>59734.3</v>
      </c>
      <c r="L59" s="228">
        <f t="shared" si="38"/>
        <v>59734.3</v>
      </c>
      <c r="M59" s="228">
        <f t="shared" si="38"/>
        <v>59734.3</v>
      </c>
      <c r="N59" s="228">
        <f t="shared" si="38"/>
        <v>59734.3</v>
      </c>
      <c r="O59" s="215">
        <f t="shared" si="3"/>
        <v>674657.20000000007</v>
      </c>
    </row>
    <row r="60" spans="1:16" ht="21" x14ac:dyDescent="0.35">
      <c r="A60" s="327"/>
      <c r="B60" s="330"/>
      <c r="C60" s="166" t="s">
        <v>62</v>
      </c>
      <c r="D60" s="331">
        <f>Детализация!D22</f>
        <v>57189.9</v>
      </c>
      <c r="E60" s="316">
        <f>Детализация!E22</f>
        <v>59564.3</v>
      </c>
      <c r="F60" s="316">
        <f>Детализация!F22</f>
        <v>62934</v>
      </c>
      <c r="G60" s="316">
        <f>Детализация!G22</f>
        <v>65398.6</v>
      </c>
      <c r="H60" s="316">
        <f>Детализация!H22</f>
        <v>65436.7</v>
      </c>
      <c r="I60" s="316">
        <f>Детализация!I22</f>
        <v>65462.2</v>
      </c>
      <c r="J60" s="316">
        <f>Детализация!J22</f>
        <v>59734.3</v>
      </c>
      <c r="K60" s="316">
        <f>Детализация!K22</f>
        <v>59734.3</v>
      </c>
      <c r="L60" s="316">
        <f>Детализация!L22</f>
        <v>59734.3</v>
      </c>
      <c r="M60" s="316">
        <f>Детализация!M22</f>
        <v>59734.3</v>
      </c>
      <c r="N60" s="381">
        <f>Детализация!N22</f>
        <v>59734.3</v>
      </c>
      <c r="O60" s="216">
        <f t="shared" si="3"/>
        <v>674657.20000000007</v>
      </c>
    </row>
    <row r="61" spans="1:16" ht="69.599999999999994" customHeight="1" x14ac:dyDescent="0.35">
      <c r="A61" s="327"/>
      <c r="B61" s="330"/>
      <c r="C61" s="161" t="s">
        <v>151</v>
      </c>
      <c r="D61" s="332"/>
      <c r="E61" s="317"/>
      <c r="F61" s="317"/>
      <c r="G61" s="317"/>
      <c r="H61" s="317"/>
      <c r="I61" s="317"/>
      <c r="J61" s="317"/>
      <c r="K61" s="317"/>
      <c r="L61" s="317"/>
      <c r="M61" s="377"/>
      <c r="N61" s="382"/>
      <c r="O61" s="217"/>
    </row>
    <row r="62" spans="1:16" ht="74.400000000000006" customHeight="1" x14ac:dyDescent="0.35">
      <c r="A62" s="321"/>
      <c r="B62" s="159"/>
      <c r="C62" s="161" t="s">
        <v>145</v>
      </c>
      <c r="D62" s="217">
        <f>Детализация!D23</f>
        <v>3524.8</v>
      </c>
      <c r="E62" s="217">
        <f>Детализация!E23</f>
        <v>3524.8</v>
      </c>
      <c r="F62" s="229">
        <f>Детализация!F23</f>
        <v>0</v>
      </c>
      <c r="G62" s="229">
        <f>Детализация!G23</f>
        <v>0</v>
      </c>
      <c r="H62" s="229">
        <f>Детализация!H23</f>
        <v>0</v>
      </c>
      <c r="I62" s="229">
        <f>Детализация!I23</f>
        <v>0</v>
      </c>
      <c r="J62" s="229">
        <f>Детализация!J23</f>
        <v>0</v>
      </c>
      <c r="K62" s="229">
        <f>Детализация!K23</f>
        <v>0</v>
      </c>
      <c r="L62" s="229">
        <f>Детализация!L23</f>
        <v>0</v>
      </c>
      <c r="M62" s="229">
        <f>Детализация!M23</f>
        <v>0</v>
      </c>
      <c r="N62" s="229">
        <f>Детализация!N23</f>
        <v>0</v>
      </c>
      <c r="O62" s="213">
        <f t="shared" si="3"/>
        <v>7049.6</v>
      </c>
    </row>
    <row r="63" spans="1:16" ht="25.2" customHeight="1" x14ac:dyDescent="0.35">
      <c r="A63" s="328"/>
      <c r="B63" s="159"/>
      <c r="C63" s="160" t="s">
        <v>8</v>
      </c>
      <c r="D63" s="216">
        <v>846403.28</v>
      </c>
      <c r="E63" s="209">
        <f>Детализация!E24</f>
        <v>860328.23</v>
      </c>
      <c r="F63" s="209">
        <f>Детализация!F24</f>
        <v>969118.76</v>
      </c>
      <c r="G63" s="216">
        <f>Детализация!G24</f>
        <v>1122245.8999999999</v>
      </c>
      <c r="H63" s="216">
        <f>Детализация!H24</f>
        <v>1122245.8999999999</v>
      </c>
      <c r="I63" s="216">
        <f>Детализация!I24</f>
        <v>1122245.8999999999</v>
      </c>
      <c r="J63" s="216">
        <f>Детализация!J24</f>
        <v>1122245.8999999999</v>
      </c>
      <c r="K63" s="216">
        <f>Детализация!K24</f>
        <v>1122245.8999999999</v>
      </c>
      <c r="L63" s="216">
        <f>Детализация!L24</f>
        <v>1122245.8999999999</v>
      </c>
      <c r="M63" s="216">
        <f>Детализация!M24</f>
        <v>1122245.8999999999</v>
      </c>
      <c r="N63" s="216">
        <f>Детализация!N24</f>
        <v>1122245.8999999999</v>
      </c>
      <c r="O63" s="213">
        <f t="shared" si="3"/>
        <v>11653817.470000003</v>
      </c>
    </row>
    <row r="64" spans="1:16" ht="27.15" customHeight="1" x14ac:dyDescent="0.35">
      <c r="A64" s="190" t="s">
        <v>103</v>
      </c>
      <c r="B64" s="329" t="s">
        <v>138</v>
      </c>
      <c r="C64" s="192" t="s">
        <v>5</v>
      </c>
      <c r="D64" s="228">
        <f>D65</f>
        <v>100</v>
      </c>
      <c r="E64" s="219">
        <f t="shared" ref="E64:N64" si="39">E65</f>
        <v>100</v>
      </c>
      <c r="F64" s="219">
        <f t="shared" si="39"/>
        <v>100</v>
      </c>
      <c r="G64" s="228">
        <f t="shared" si="39"/>
        <v>120</v>
      </c>
      <c r="H64" s="228">
        <f t="shared" si="39"/>
        <v>120</v>
      </c>
      <c r="I64" s="228">
        <f t="shared" si="39"/>
        <v>120</v>
      </c>
      <c r="J64" s="228">
        <f t="shared" si="39"/>
        <v>100</v>
      </c>
      <c r="K64" s="228">
        <f t="shared" si="39"/>
        <v>100</v>
      </c>
      <c r="L64" s="228">
        <f t="shared" si="39"/>
        <v>100</v>
      </c>
      <c r="M64" s="228">
        <f t="shared" si="39"/>
        <v>100</v>
      </c>
      <c r="N64" s="228">
        <f t="shared" si="39"/>
        <v>100</v>
      </c>
      <c r="O64" s="213">
        <f t="shared" si="3"/>
        <v>1160</v>
      </c>
    </row>
    <row r="65" spans="1:15" ht="20.399999999999999" customHeight="1" x14ac:dyDescent="0.35">
      <c r="A65" s="191"/>
      <c r="B65" s="330"/>
      <c r="C65" s="165" t="s">
        <v>64</v>
      </c>
      <c r="D65" s="227">
        <f>D66</f>
        <v>100</v>
      </c>
      <c r="E65" s="227">
        <f t="shared" ref="E65:N65" si="40">E66</f>
        <v>100</v>
      </c>
      <c r="F65" s="227">
        <f t="shared" si="40"/>
        <v>100</v>
      </c>
      <c r="G65" s="227">
        <f t="shared" si="40"/>
        <v>120</v>
      </c>
      <c r="H65" s="227">
        <f t="shared" si="40"/>
        <v>120</v>
      </c>
      <c r="I65" s="227">
        <f t="shared" si="40"/>
        <v>120</v>
      </c>
      <c r="J65" s="227">
        <f t="shared" si="40"/>
        <v>100</v>
      </c>
      <c r="K65" s="227">
        <f t="shared" si="40"/>
        <v>100</v>
      </c>
      <c r="L65" s="227">
        <f t="shared" si="40"/>
        <v>100</v>
      </c>
      <c r="M65" s="227">
        <f t="shared" si="40"/>
        <v>100</v>
      </c>
      <c r="N65" s="227">
        <f t="shared" si="40"/>
        <v>100</v>
      </c>
      <c r="O65" s="215">
        <f t="shared" si="3"/>
        <v>1160</v>
      </c>
    </row>
    <row r="66" spans="1:15" ht="20.25" customHeight="1" x14ac:dyDescent="0.35">
      <c r="A66" s="191"/>
      <c r="B66" s="330"/>
      <c r="C66" s="187" t="s">
        <v>62</v>
      </c>
      <c r="D66" s="312">
        <f>Детализация!D18</f>
        <v>100</v>
      </c>
      <c r="E66" s="312">
        <f>Детализация!E18</f>
        <v>100</v>
      </c>
      <c r="F66" s="312">
        <f>Детализация!F18</f>
        <v>100</v>
      </c>
      <c r="G66" s="312">
        <f>Детализация!G18</f>
        <v>120</v>
      </c>
      <c r="H66" s="312">
        <f>Детализация!H18</f>
        <v>120</v>
      </c>
      <c r="I66" s="312">
        <f>Детализация!I18</f>
        <v>120</v>
      </c>
      <c r="J66" s="312">
        <f>Детализация!J18</f>
        <v>100</v>
      </c>
      <c r="K66" s="312">
        <f>Детализация!K18</f>
        <v>100</v>
      </c>
      <c r="L66" s="312">
        <f>Детализация!L18</f>
        <v>100</v>
      </c>
      <c r="M66" s="312">
        <f>Детализация!M18</f>
        <v>100</v>
      </c>
      <c r="N66" s="312">
        <f>Детализация!N18</f>
        <v>100</v>
      </c>
      <c r="O66" s="216">
        <f t="shared" si="3"/>
        <v>1160</v>
      </c>
    </row>
    <row r="67" spans="1:15" ht="69.599999999999994" customHeight="1" x14ac:dyDescent="0.35">
      <c r="A67" s="194"/>
      <c r="B67" s="339"/>
      <c r="C67" s="157" t="s">
        <v>151</v>
      </c>
      <c r="D67" s="313"/>
      <c r="E67" s="313"/>
      <c r="F67" s="313"/>
      <c r="G67" s="313"/>
      <c r="H67" s="313"/>
      <c r="I67" s="313"/>
      <c r="J67" s="313"/>
      <c r="K67" s="313"/>
      <c r="L67" s="313"/>
      <c r="M67" s="298"/>
      <c r="N67" s="313"/>
      <c r="O67" s="217"/>
    </row>
    <row r="68" spans="1:15" ht="42" customHeight="1" x14ac:dyDescent="0.35">
      <c r="A68" s="169" t="s">
        <v>101</v>
      </c>
      <c r="B68" s="299" t="s">
        <v>161</v>
      </c>
      <c r="C68" s="170" t="s">
        <v>5</v>
      </c>
      <c r="D68" s="230">
        <f>D69+D72+D75</f>
        <v>41735.9</v>
      </c>
      <c r="E68" s="221">
        <f>E70</f>
        <v>0</v>
      </c>
      <c r="F68" s="221">
        <f>F70</f>
        <v>0</v>
      </c>
      <c r="G68" s="221">
        <f t="shared" ref="G68:N68" si="41">G69+G72+G75</f>
        <v>0</v>
      </c>
      <c r="H68" s="221">
        <f t="shared" si="41"/>
        <v>0</v>
      </c>
      <c r="I68" s="221">
        <f t="shared" si="41"/>
        <v>0</v>
      </c>
      <c r="J68" s="221">
        <f t="shared" si="41"/>
        <v>0</v>
      </c>
      <c r="K68" s="221">
        <f t="shared" si="41"/>
        <v>0</v>
      </c>
      <c r="L68" s="221">
        <f t="shared" si="41"/>
        <v>0</v>
      </c>
      <c r="M68" s="221">
        <f t="shared" si="41"/>
        <v>0</v>
      </c>
      <c r="N68" s="221">
        <f t="shared" si="41"/>
        <v>0</v>
      </c>
      <c r="O68" s="230">
        <f>SUM(D68:H68)</f>
        <v>41735.9</v>
      </c>
    </row>
    <row r="69" spans="1:15" ht="22.65" hidden="1" customHeight="1" x14ac:dyDescent="0.35">
      <c r="A69" s="169"/>
      <c r="B69" s="304"/>
      <c r="C69" s="163" t="s">
        <v>61</v>
      </c>
      <c r="D69" s="231">
        <f>D71</f>
        <v>0</v>
      </c>
      <c r="E69" s="232">
        <f>E71</f>
        <v>0</v>
      </c>
      <c r="F69" s="232">
        <f>F71</f>
        <v>0</v>
      </c>
      <c r="G69" s="232">
        <f t="shared" ref="G69:N69" si="42">G71</f>
        <v>0</v>
      </c>
      <c r="H69" s="232">
        <f t="shared" si="42"/>
        <v>0</v>
      </c>
      <c r="I69" s="232">
        <f t="shared" si="42"/>
        <v>0</v>
      </c>
      <c r="J69" s="232">
        <f t="shared" si="42"/>
        <v>0</v>
      </c>
      <c r="K69" s="232">
        <f t="shared" si="42"/>
        <v>0</v>
      </c>
      <c r="L69" s="232">
        <f t="shared" si="42"/>
        <v>0</v>
      </c>
      <c r="M69" s="232">
        <f t="shared" si="42"/>
        <v>0</v>
      </c>
      <c r="N69" s="232">
        <f t="shared" si="42"/>
        <v>0</v>
      </c>
      <c r="O69" s="231">
        <f>SUM(D69:H69)</f>
        <v>0</v>
      </c>
    </row>
    <row r="70" spans="1:15" ht="20.25" hidden="1" customHeight="1" x14ac:dyDescent="0.35">
      <c r="A70" s="169"/>
      <c r="B70" s="304"/>
      <c r="C70" s="166" t="s">
        <v>62</v>
      </c>
      <c r="D70" s="216"/>
      <c r="E70" s="233"/>
      <c r="F70" s="233"/>
      <c r="G70" s="234"/>
      <c r="H70" s="234"/>
      <c r="I70" s="234"/>
      <c r="J70" s="234"/>
      <c r="K70" s="234"/>
      <c r="L70" s="234"/>
      <c r="M70" s="234"/>
      <c r="N70" s="234"/>
      <c r="O70" s="215"/>
    </row>
    <row r="71" spans="1:15" ht="84.45" hidden="1" customHeight="1" x14ac:dyDescent="0.35">
      <c r="A71" s="169"/>
      <c r="B71" s="304"/>
      <c r="C71" s="161" t="s">
        <v>140</v>
      </c>
      <c r="D71" s="217">
        <v>0</v>
      </c>
      <c r="E71" s="235"/>
      <c r="F71" s="235"/>
      <c r="G71" s="235">
        <v>0</v>
      </c>
      <c r="H71" s="235">
        <v>0</v>
      </c>
      <c r="I71" s="235">
        <v>0</v>
      </c>
      <c r="J71" s="235">
        <v>0</v>
      </c>
      <c r="K71" s="235">
        <v>0</v>
      </c>
      <c r="L71" s="235">
        <v>0</v>
      </c>
      <c r="M71" s="235">
        <v>0</v>
      </c>
      <c r="N71" s="235">
        <v>0</v>
      </c>
      <c r="O71" s="220">
        <f>SUM(D71:H71)</f>
        <v>0</v>
      </c>
    </row>
    <row r="72" spans="1:15" ht="19.649999999999999" customHeight="1" x14ac:dyDescent="0.35">
      <c r="A72" s="169"/>
      <c r="B72" s="304"/>
      <c r="C72" s="163" t="s">
        <v>64</v>
      </c>
      <c r="D72" s="231">
        <f>D73</f>
        <v>17300</v>
      </c>
      <c r="E72" s="232">
        <f>E71</f>
        <v>0</v>
      </c>
      <c r="F72" s="232">
        <f t="shared" ref="F72:N72" si="43">F73</f>
        <v>0</v>
      </c>
      <c r="G72" s="232">
        <f t="shared" si="43"/>
        <v>0</v>
      </c>
      <c r="H72" s="232">
        <f t="shared" si="43"/>
        <v>0</v>
      </c>
      <c r="I72" s="232">
        <f t="shared" si="43"/>
        <v>0</v>
      </c>
      <c r="J72" s="232">
        <f t="shared" si="43"/>
        <v>0</v>
      </c>
      <c r="K72" s="232">
        <f t="shared" si="43"/>
        <v>0</v>
      </c>
      <c r="L72" s="232">
        <f t="shared" si="43"/>
        <v>0</v>
      </c>
      <c r="M72" s="232">
        <f t="shared" si="43"/>
        <v>0</v>
      </c>
      <c r="N72" s="232">
        <f t="shared" si="43"/>
        <v>0</v>
      </c>
      <c r="O72" s="231">
        <f>SUM(D72:H72)</f>
        <v>17300</v>
      </c>
    </row>
    <row r="73" spans="1:15" ht="20.25" customHeight="1" x14ac:dyDescent="0.35">
      <c r="A73" s="169"/>
      <c r="B73" s="304"/>
      <c r="C73" s="166" t="s">
        <v>62</v>
      </c>
      <c r="D73" s="312">
        <f>Детализация!D27</f>
        <v>17300</v>
      </c>
      <c r="E73" s="356">
        <f>E71</f>
        <v>0</v>
      </c>
      <c r="F73" s="356">
        <f>F71</f>
        <v>0</v>
      </c>
      <c r="G73" s="356">
        <f>Детализация!G27</f>
        <v>0</v>
      </c>
      <c r="H73" s="356">
        <f>Детализация!H27</f>
        <v>0</v>
      </c>
      <c r="I73" s="356">
        <f>Детализация!I27</f>
        <v>0</v>
      </c>
      <c r="J73" s="356">
        <f>Детализация!J27</f>
        <v>0</v>
      </c>
      <c r="K73" s="356">
        <f>Детализация!K27</f>
        <v>0</v>
      </c>
      <c r="L73" s="356">
        <f>Детализация!L27</f>
        <v>0</v>
      </c>
      <c r="M73" s="356">
        <f>Детализация!M27</f>
        <v>0</v>
      </c>
      <c r="N73" s="356">
        <f>Детализация!N27</f>
        <v>0</v>
      </c>
      <c r="O73" s="312">
        <f>SUM(D73:H73)</f>
        <v>17300</v>
      </c>
    </row>
    <row r="74" spans="1:15" ht="53.4" customHeight="1" x14ac:dyDescent="0.35">
      <c r="A74" s="169"/>
      <c r="B74" s="304"/>
      <c r="C74" s="161" t="s">
        <v>156</v>
      </c>
      <c r="D74" s="313"/>
      <c r="E74" s="357"/>
      <c r="F74" s="357"/>
      <c r="G74" s="357"/>
      <c r="H74" s="357"/>
      <c r="I74" s="357"/>
      <c r="J74" s="357"/>
      <c r="K74" s="357"/>
      <c r="L74" s="357"/>
      <c r="M74" s="378"/>
      <c r="N74" s="357"/>
      <c r="O74" s="298"/>
    </row>
    <row r="75" spans="1:15" ht="20.25" customHeight="1" x14ac:dyDescent="0.35">
      <c r="A75" s="171"/>
      <c r="B75" s="300"/>
      <c r="C75" s="163" t="s">
        <v>7</v>
      </c>
      <c r="D75" s="231">
        <f>Детализация!D28</f>
        <v>24435.9</v>
      </c>
      <c r="E75" s="236">
        <f>E71</f>
        <v>0</v>
      </c>
      <c r="F75" s="236">
        <f>F71</f>
        <v>0</v>
      </c>
      <c r="G75" s="232">
        <f>Детализация!G28</f>
        <v>0</v>
      </c>
      <c r="H75" s="232">
        <f>Детализация!H28</f>
        <v>0</v>
      </c>
      <c r="I75" s="232">
        <f>Детализация!I28</f>
        <v>0</v>
      </c>
      <c r="J75" s="232">
        <f>Детализация!J28</f>
        <v>0</v>
      </c>
      <c r="K75" s="232">
        <f>Детализация!K28</f>
        <v>0</v>
      </c>
      <c r="L75" s="232">
        <f>Детализация!L28</f>
        <v>0</v>
      </c>
      <c r="M75" s="232">
        <f>Детализация!M28</f>
        <v>0</v>
      </c>
      <c r="N75" s="232">
        <f>Детализация!N28</f>
        <v>0</v>
      </c>
      <c r="O75" s="231">
        <f>SUM(D75:H75)</f>
        <v>24435.9</v>
      </c>
    </row>
    <row r="76" spans="1:15" ht="20.25" hidden="1" customHeight="1" x14ac:dyDescent="0.35">
      <c r="A76" s="326" t="s">
        <v>100</v>
      </c>
      <c r="B76" s="329" t="s">
        <v>123</v>
      </c>
      <c r="C76" s="193" t="s">
        <v>5</v>
      </c>
      <c r="D76" s="209"/>
      <c r="E76" s="237">
        <f>E77</f>
        <v>0</v>
      </c>
      <c r="F76" s="238"/>
      <c r="G76" s="211"/>
      <c r="H76" s="211"/>
      <c r="I76" s="211"/>
      <c r="J76" s="211"/>
      <c r="K76" s="211"/>
      <c r="L76" s="211"/>
      <c r="M76" s="211"/>
      <c r="N76" s="211"/>
      <c r="O76" s="213"/>
    </row>
    <row r="77" spans="1:15" ht="20.25" hidden="1" customHeight="1" x14ac:dyDescent="0.35">
      <c r="A77" s="327"/>
      <c r="B77" s="330"/>
      <c r="C77" s="187" t="s">
        <v>64</v>
      </c>
      <c r="D77" s="209"/>
      <c r="E77" s="239">
        <f>E79</f>
        <v>0</v>
      </c>
      <c r="F77" s="240"/>
      <c r="G77" s="211"/>
      <c r="H77" s="211"/>
      <c r="I77" s="211"/>
      <c r="J77" s="211"/>
      <c r="K77" s="211"/>
      <c r="L77" s="211"/>
      <c r="M77" s="211"/>
      <c r="N77" s="211"/>
      <c r="O77" s="213"/>
    </row>
    <row r="78" spans="1:15" ht="20.25" hidden="1" customHeight="1" x14ac:dyDescent="0.35">
      <c r="A78" s="327"/>
      <c r="B78" s="330"/>
      <c r="C78" s="187" t="s">
        <v>62</v>
      </c>
      <c r="D78" s="241"/>
      <c r="E78" s="242"/>
      <c r="F78" s="214"/>
      <c r="G78" s="239"/>
      <c r="H78" s="243"/>
      <c r="I78" s="243"/>
      <c r="J78" s="243"/>
      <c r="K78" s="243"/>
      <c r="L78" s="243"/>
      <c r="M78" s="243"/>
      <c r="N78" s="243"/>
      <c r="O78" s="244"/>
    </row>
    <row r="79" spans="1:15" ht="86.4" hidden="1" customHeight="1" x14ac:dyDescent="0.35">
      <c r="A79" s="328"/>
      <c r="B79" s="339"/>
      <c r="C79" s="157" t="s">
        <v>139</v>
      </c>
      <c r="D79" s="245"/>
      <c r="E79" s="246"/>
      <c r="F79" s="247"/>
      <c r="G79" s="239"/>
      <c r="H79" s="243"/>
      <c r="I79" s="243"/>
      <c r="J79" s="243"/>
      <c r="K79" s="243"/>
      <c r="L79" s="243"/>
      <c r="M79" s="243"/>
      <c r="N79" s="243"/>
      <c r="O79" s="244"/>
    </row>
    <row r="80" spans="1:15" ht="20.25" customHeight="1" x14ac:dyDescent="0.35">
      <c r="A80" s="303" t="s">
        <v>100</v>
      </c>
      <c r="B80" s="302" t="s">
        <v>160</v>
      </c>
      <c r="C80" s="193" t="s">
        <v>5</v>
      </c>
      <c r="D80" s="225">
        <f>D81+D83</f>
        <v>68225.320000000007</v>
      </c>
      <c r="E80" s="248">
        <f>E81+E83</f>
        <v>98373.95</v>
      </c>
      <c r="F80" s="249">
        <f>F81+F83</f>
        <v>224664.63</v>
      </c>
      <c r="G80" s="249">
        <f>G81+G83</f>
        <v>107895.26</v>
      </c>
      <c r="H80" s="250">
        <f t="shared" ref="F80:N81" si="44">H81</f>
        <v>0</v>
      </c>
      <c r="I80" s="250">
        <f t="shared" si="44"/>
        <v>0</v>
      </c>
      <c r="J80" s="250">
        <f t="shared" si="44"/>
        <v>0</v>
      </c>
      <c r="K80" s="250">
        <f t="shared" si="44"/>
        <v>0</v>
      </c>
      <c r="L80" s="250">
        <f t="shared" si="44"/>
        <v>0</v>
      </c>
      <c r="M80" s="250">
        <f t="shared" si="44"/>
        <v>0</v>
      </c>
      <c r="N80" s="250">
        <f t="shared" si="44"/>
        <v>0</v>
      </c>
      <c r="O80" s="213">
        <f>SUM(D80:H80)</f>
        <v>499159.16000000003</v>
      </c>
    </row>
    <row r="81" spans="1:19" ht="21" x14ac:dyDescent="0.35">
      <c r="A81" s="303"/>
      <c r="B81" s="302"/>
      <c r="C81" s="193" t="s">
        <v>64</v>
      </c>
      <c r="D81" s="269">
        <f>D82</f>
        <v>65214.5</v>
      </c>
      <c r="E81" s="249">
        <f>E82</f>
        <v>93304.7</v>
      </c>
      <c r="F81" s="249">
        <f t="shared" si="44"/>
        <v>215000.7</v>
      </c>
      <c r="G81" s="249">
        <f t="shared" si="44"/>
        <v>102500</v>
      </c>
      <c r="H81" s="250">
        <f t="shared" si="44"/>
        <v>0</v>
      </c>
      <c r="I81" s="250">
        <f t="shared" si="44"/>
        <v>0</v>
      </c>
      <c r="J81" s="250">
        <f t="shared" si="44"/>
        <v>0</v>
      </c>
      <c r="K81" s="250">
        <f t="shared" si="44"/>
        <v>0</v>
      </c>
      <c r="L81" s="250">
        <f t="shared" si="44"/>
        <v>0</v>
      </c>
      <c r="M81" s="250">
        <f t="shared" si="44"/>
        <v>0</v>
      </c>
      <c r="N81" s="250">
        <f t="shared" si="44"/>
        <v>0</v>
      </c>
      <c r="O81" s="251">
        <f>SUM(D81:H81)</f>
        <v>476019.9</v>
      </c>
    </row>
    <row r="82" spans="1:19" ht="90" customHeight="1" x14ac:dyDescent="0.35">
      <c r="A82" s="303"/>
      <c r="B82" s="302"/>
      <c r="C82" s="207" t="s">
        <v>159</v>
      </c>
      <c r="D82" s="225">
        <f>Детализация!D30</f>
        <v>65214.5</v>
      </c>
      <c r="E82" s="211">
        <f>Детализация!E30</f>
        <v>93304.7</v>
      </c>
      <c r="F82" s="211">
        <f>Детализация!F30</f>
        <v>215000.7</v>
      </c>
      <c r="G82" s="211">
        <f>Детализация!G30</f>
        <v>102500</v>
      </c>
      <c r="H82" s="210">
        <f>Детализация!H30</f>
        <v>0</v>
      </c>
      <c r="I82" s="210">
        <f>Детализация!I30</f>
        <v>0</v>
      </c>
      <c r="J82" s="210">
        <f>Детализация!J30</f>
        <v>0</v>
      </c>
      <c r="K82" s="210">
        <f>Детализация!K30</f>
        <v>0</v>
      </c>
      <c r="L82" s="210">
        <f>Детализация!L30</f>
        <v>0</v>
      </c>
      <c r="M82" s="210">
        <f>Детализация!M30</f>
        <v>0</v>
      </c>
      <c r="N82" s="210">
        <f>Детализация!N30</f>
        <v>0</v>
      </c>
      <c r="O82" s="213">
        <f>SUM(D82:H82)</f>
        <v>476019.9</v>
      </c>
    </row>
    <row r="83" spans="1:19" ht="33" customHeight="1" x14ac:dyDescent="0.35">
      <c r="A83" s="303"/>
      <c r="B83" s="302"/>
      <c r="C83" s="193" t="s">
        <v>7</v>
      </c>
      <c r="D83" s="275">
        <f>Детализация!D31</f>
        <v>3010.82</v>
      </c>
      <c r="E83" s="248">
        <f>Детализация!E31</f>
        <v>5069.25</v>
      </c>
      <c r="F83" s="248">
        <f>Детализация!F31</f>
        <v>9663.93</v>
      </c>
      <c r="G83" s="248">
        <f>Детализация!G31</f>
        <v>5395.26</v>
      </c>
      <c r="H83" s="236">
        <f>Детализация!H31</f>
        <v>0</v>
      </c>
      <c r="I83" s="236">
        <f>Детализация!I31</f>
        <v>0</v>
      </c>
      <c r="J83" s="236">
        <f>Детализация!J31</f>
        <v>0</v>
      </c>
      <c r="K83" s="236">
        <f>Детализация!K31</f>
        <v>0</v>
      </c>
      <c r="L83" s="236">
        <f>Детализация!L31</f>
        <v>0</v>
      </c>
      <c r="M83" s="236">
        <f>Детализация!M31</f>
        <v>0</v>
      </c>
      <c r="N83" s="236">
        <f>Детализация!N31</f>
        <v>0</v>
      </c>
      <c r="O83" s="220">
        <f>SUM(D83:H83)</f>
        <v>23139.260000000002</v>
      </c>
      <c r="S83" s="182"/>
    </row>
    <row r="84" spans="1:19" ht="26.1" hidden="1" customHeight="1" x14ac:dyDescent="0.35">
      <c r="A84" s="326" t="s">
        <v>102</v>
      </c>
      <c r="B84" s="340" t="s">
        <v>109</v>
      </c>
      <c r="C84" s="192" t="s">
        <v>5</v>
      </c>
      <c r="D84" s="217">
        <f>D85</f>
        <v>0</v>
      </c>
      <c r="E84" s="217"/>
      <c r="F84" s="217">
        <f t="shared" ref="F84:N84" si="45">F85</f>
        <v>0</v>
      </c>
      <c r="G84" s="217">
        <f t="shared" si="45"/>
        <v>0</v>
      </c>
      <c r="H84" s="217">
        <f t="shared" si="45"/>
        <v>0</v>
      </c>
      <c r="I84" s="229">
        <f t="shared" si="45"/>
        <v>0</v>
      </c>
      <c r="J84" s="229">
        <f t="shared" si="45"/>
        <v>0</v>
      </c>
      <c r="K84" s="229">
        <f t="shared" si="45"/>
        <v>0</v>
      </c>
      <c r="L84" s="229">
        <f t="shared" si="45"/>
        <v>0</v>
      </c>
      <c r="M84" s="229">
        <f t="shared" si="45"/>
        <v>0</v>
      </c>
      <c r="N84" s="229">
        <f t="shared" si="45"/>
        <v>0</v>
      </c>
      <c r="O84" s="220">
        <f>D84+E84+F84+G84+H84</f>
        <v>0</v>
      </c>
      <c r="S84" s="182"/>
    </row>
    <row r="85" spans="1:19" ht="20.25" hidden="1" customHeight="1" x14ac:dyDescent="0.35">
      <c r="A85" s="321"/>
      <c r="B85" s="341"/>
      <c r="C85" s="189" t="s">
        <v>64</v>
      </c>
      <c r="D85" s="209">
        <f>Детализация!D20</f>
        <v>0</v>
      </c>
      <c r="E85" s="209"/>
      <c r="F85" s="209">
        <f>Детализация!F20</f>
        <v>0</v>
      </c>
      <c r="G85" s="209">
        <f>Детализация!G20</f>
        <v>0</v>
      </c>
      <c r="H85" s="209">
        <f>Детализация!H20</f>
        <v>0</v>
      </c>
      <c r="I85" s="212">
        <f>Детализация!I20</f>
        <v>0</v>
      </c>
      <c r="J85" s="212">
        <f>Детализация!J20</f>
        <v>0</v>
      </c>
      <c r="K85" s="212">
        <f>Детализация!K20</f>
        <v>0</v>
      </c>
      <c r="L85" s="212">
        <f>Детализация!L20</f>
        <v>0</v>
      </c>
      <c r="M85" s="212">
        <f>Детализация!M20</f>
        <v>0</v>
      </c>
      <c r="N85" s="212">
        <f>Детализация!N20</f>
        <v>0</v>
      </c>
      <c r="O85" s="213">
        <f>D85+E85+F85+G85+H85</f>
        <v>0</v>
      </c>
      <c r="S85" s="182"/>
    </row>
    <row r="86" spans="1:19" ht="20.25" hidden="1" customHeight="1" x14ac:dyDescent="0.35">
      <c r="A86" s="191"/>
      <c r="B86" s="341"/>
      <c r="C86" s="189" t="s">
        <v>62</v>
      </c>
      <c r="D86" s="209"/>
      <c r="E86" s="237"/>
      <c r="F86" s="248"/>
      <c r="G86" s="248"/>
      <c r="H86" s="238"/>
      <c r="I86" s="253"/>
      <c r="J86" s="253"/>
      <c r="K86" s="253"/>
      <c r="L86" s="253"/>
      <c r="M86" s="253"/>
      <c r="N86" s="253"/>
      <c r="O86" s="213"/>
      <c r="S86" s="182"/>
    </row>
    <row r="87" spans="1:19" ht="111" hidden="1" customHeight="1" x14ac:dyDescent="0.35">
      <c r="A87" s="191"/>
      <c r="B87" s="342"/>
      <c r="C87" s="189" t="s">
        <v>139</v>
      </c>
      <c r="D87" s="209">
        <f>Детализация!D20</f>
        <v>0</v>
      </c>
      <c r="E87" s="209"/>
      <c r="F87" s="209">
        <f>Детализация!F20</f>
        <v>0</v>
      </c>
      <c r="G87" s="209">
        <f>Детализация!G20</f>
        <v>0</v>
      </c>
      <c r="H87" s="209">
        <f>Детализация!H20</f>
        <v>0</v>
      </c>
      <c r="I87" s="212">
        <f>Детализация!I20</f>
        <v>0</v>
      </c>
      <c r="J87" s="212">
        <f>Детализация!J20</f>
        <v>0</v>
      </c>
      <c r="K87" s="212">
        <f>Детализация!K20</f>
        <v>0</v>
      </c>
      <c r="L87" s="212">
        <f>Детализация!L20</f>
        <v>0</v>
      </c>
      <c r="M87" s="212">
        <f>Детализация!M20</f>
        <v>0</v>
      </c>
      <c r="N87" s="212">
        <f>Детализация!N20</f>
        <v>0</v>
      </c>
      <c r="O87" s="213">
        <f>D87+E87+F87+G87+H87</f>
        <v>0</v>
      </c>
      <c r="S87" s="182"/>
    </row>
    <row r="88" spans="1:19" ht="42" customHeight="1" x14ac:dyDescent="0.35">
      <c r="A88" s="333" t="s">
        <v>102</v>
      </c>
      <c r="B88" s="206" t="s">
        <v>141</v>
      </c>
      <c r="C88" s="192" t="s">
        <v>5</v>
      </c>
      <c r="D88" s="219">
        <f>D89+D92+D95+D96</f>
        <v>72766.37</v>
      </c>
      <c r="E88" s="219">
        <f t="shared" ref="E88:F88" si="46">E89+E92+E95+E96</f>
        <v>136382.72882000002</v>
      </c>
      <c r="F88" s="219">
        <f t="shared" si="46"/>
        <v>323724</v>
      </c>
      <c r="G88" s="254">
        <f t="shared" ref="G88:N88" si="47">G89+G92+G95</f>
        <v>499932.89</v>
      </c>
      <c r="H88" s="255">
        <f t="shared" si="47"/>
        <v>345016.7</v>
      </c>
      <c r="I88" s="256">
        <f t="shared" si="47"/>
        <v>0</v>
      </c>
      <c r="J88" s="256">
        <f t="shared" si="47"/>
        <v>0</v>
      </c>
      <c r="K88" s="256">
        <f t="shared" si="47"/>
        <v>0</v>
      </c>
      <c r="L88" s="256">
        <f t="shared" si="47"/>
        <v>0</v>
      </c>
      <c r="M88" s="256">
        <f t="shared" si="47"/>
        <v>0</v>
      </c>
      <c r="N88" s="256">
        <f t="shared" si="47"/>
        <v>0</v>
      </c>
      <c r="O88" s="213">
        <f t="shared" ref="O88:O112" si="48">SUM(D88:H88)+I88+J88+K88+L88+M88+N88</f>
        <v>1377822.68882</v>
      </c>
    </row>
    <row r="89" spans="1:19" ht="21" x14ac:dyDescent="0.35">
      <c r="A89" s="321"/>
      <c r="B89" s="205"/>
      <c r="C89" s="165" t="s">
        <v>10</v>
      </c>
      <c r="D89" s="227">
        <f t="shared" ref="D89:N89" si="49">D90</f>
        <v>33692</v>
      </c>
      <c r="E89" s="257">
        <f t="shared" si="49"/>
        <v>0</v>
      </c>
      <c r="F89" s="227">
        <f t="shared" si="49"/>
        <v>262785</v>
      </c>
      <c r="G89" s="227">
        <f t="shared" si="49"/>
        <v>450393.2</v>
      </c>
      <c r="H89" s="258">
        <f t="shared" si="49"/>
        <v>338150.8</v>
      </c>
      <c r="I89" s="259">
        <f t="shared" si="49"/>
        <v>0</v>
      </c>
      <c r="J89" s="259">
        <f t="shared" si="49"/>
        <v>0</v>
      </c>
      <c r="K89" s="259">
        <f t="shared" si="49"/>
        <v>0</v>
      </c>
      <c r="L89" s="259">
        <f t="shared" si="49"/>
        <v>0</v>
      </c>
      <c r="M89" s="259">
        <f t="shared" si="49"/>
        <v>0</v>
      </c>
      <c r="N89" s="259">
        <f t="shared" si="49"/>
        <v>0</v>
      </c>
      <c r="O89" s="215">
        <f t="shared" si="48"/>
        <v>1085021</v>
      </c>
    </row>
    <row r="90" spans="1:19" ht="20.399999999999999" customHeight="1" x14ac:dyDescent="0.35">
      <c r="A90" s="321"/>
      <c r="B90" s="205"/>
      <c r="C90" s="166" t="s">
        <v>62</v>
      </c>
      <c r="D90" s="297">
        <f>Детализация!D33</f>
        <v>33692</v>
      </c>
      <c r="E90" s="336">
        <f>Детализация!E33</f>
        <v>0</v>
      </c>
      <c r="F90" s="312">
        <f>Детализация!F33</f>
        <v>262785</v>
      </c>
      <c r="G90" s="312">
        <f>Детализация!G33</f>
        <v>450393.2</v>
      </c>
      <c r="H90" s="312">
        <f>Детализация!H33</f>
        <v>338150.8</v>
      </c>
      <c r="I90" s="336">
        <f>Детализация!I33</f>
        <v>0</v>
      </c>
      <c r="J90" s="336">
        <f>Детализация!J33</f>
        <v>0</v>
      </c>
      <c r="K90" s="336">
        <f>Детализация!K33</f>
        <v>0</v>
      </c>
      <c r="L90" s="336">
        <f>Детализация!L33</f>
        <v>0</v>
      </c>
      <c r="M90" s="336">
        <f>Детализация!M33</f>
        <v>0</v>
      </c>
      <c r="N90" s="336">
        <f>Детализация!N33</f>
        <v>0</v>
      </c>
      <c r="O90" s="216">
        <f t="shared" si="48"/>
        <v>1085021</v>
      </c>
    </row>
    <row r="91" spans="1:19" ht="75.599999999999994" customHeight="1" x14ac:dyDescent="0.35">
      <c r="A91" s="191"/>
      <c r="B91" s="159"/>
      <c r="C91" s="161" t="s">
        <v>151</v>
      </c>
      <c r="D91" s="315"/>
      <c r="E91" s="337"/>
      <c r="F91" s="315"/>
      <c r="G91" s="315"/>
      <c r="H91" s="315"/>
      <c r="I91" s="337"/>
      <c r="J91" s="337"/>
      <c r="K91" s="337"/>
      <c r="L91" s="337"/>
      <c r="M91" s="379"/>
      <c r="N91" s="337"/>
      <c r="O91" s="217"/>
    </row>
    <row r="92" spans="1:19" ht="21" x14ac:dyDescent="0.35">
      <c r="A92" s="191"/>
      <c r="B92" s="159"/>
      <c r="C92" s="193" t="s">
        <v>64</v>
      </c>
      <c r="D92" s="209">
        <f t="shared" ref="D92:N92" si="50">D93</f>
        <v>25524.7</v>
      </c>
      <c r="E92" s="209">
        <f t="shared" si="50"/>
        <v>72948</v>
      </c>
      <c r="F92" s="209">
        <f t="shared" si="50"/>
        <v>57701.7</v>
      </c>
      <c r="G92" s="209">
        <f t="shared" si="50"/>
        <v>44559.4</v>
      </c>
      <c r="H92" s="209">
        <f t="shared" si="50"/>
        <v>3415.7</v>
      </c>
      <c r="I92" s="212">
        <f t="shared" si="50"/>
        <v>0</v>
      </c>
      <c r="J92" s="212">
        <f t="shared" si="50"/>
        <v>0</v>
      </c>
      <c r="K92" s="212">
        <f t="shared" si="50"/>
        <v>0</v>
      </c>
      <c r="L92" s="212">
        <f t="shared" si="50"/>
        <v>0</v>
      </c>
      <c r="M92" s="212">
        <f t="shared" si="50"/>
        <v>0</v>
      </c>
      <c r="N92" s="212">
        <f t="shared" si="50"/>
        <v>0</v>
      </c>
      <c r="O92" s="215">
        <f t="shared" si="48"/>
        <v>204149.5</v>
      </c>
    </row>
    <row r="93" spans="1:19" ht="21" x14ac:dyDescent="0.35">
      <c r="A93" s="191"/>
      <c r="B93" s="164"/>
      <c r="C93" s="187" t="s">
        <v>62</v>
      </c>
      <c r="D93" s="216">
        <f>Детализация!D34</f>
        <v>25524.7</v>
      </c>
      <c r="E93" s="216">
        <f>Детализация!E34</f>
        <v>72948</v>
      </c>
      <c r="F93" s="216">
        <f>Детализация!F34</f>
        <v>57701.7</v>
      </c>
      <c r="G93" s="216">
        <f>Детализация!G34</f>
        <v>44559.4</v>
      </c>
      <c r="H93" s="216">
        <f>Детализация!H34</f>
        <v>3415.7</v>
      </c>
      <c r="I93" s="233">
        <f>Детализация!I34</f>
        <v>0</v>
      </c>
      <c r="J93" s="233">
        <f>Детализация!J34</f>
        <v>0</v>
      </c>
      <c r="K93" s="233">
        <f>Детализация!K34</f>
        <v>0</v>
      </c>
      <c r="L93" s="233">
        <f>Детализация!L34</f>
        <v>0</v>
      </c>
      <c r="M93" s="233">
        <f>Детализация!M34</f>
        <v>0</v>
      </c>
      <c r="N93" s="260">
        <f>Детализация!N34</f>
        <v>0</v>
      </c>
      <c r="O93" s="216">
        <f t="shared" si="48"/>
        <v>204149.5</v>
      </c>
    </row>
    <row r="94" spans="1:19" ht="69.599999999999994" customHeight="1" x14ac:dyDescent="0.35">
      <c r="A94" s="191"/>
      <c r="B94" s="164"/>
      <c r="C94" s="157" t="s">
        <v>154</v>
      </c>
      <c r="D94" s="261"/>
      <c r="E94" s="261"/>
      <c r="F94" s="261"/>
      <c r="G94" s="261"/>
      <c r="H94" s="261"/>
      <c r="I94" s="262"/>
      <c r="J94" s="262"/>
      <c r="K94" s="262"/>
      <c r="L94" s="262"/>
      <c r="M94" s="262"/>
      <c r="N94" s="263"/>
      <c r="O94" s="217"/>
    </row>
    <row r="95" spans="1:19" ht="35.1" customHeight="1" x14ac:dyDescent="0.35">
      <c r="A95" s="191"/>
      <c r="B95" s="159"/>
      <c r="C95" s="163" t="s">
        <v>7</v>
      </c>
      <c r="D95" s="231">
        <f>Детализация!D35</f>
        <v>549.66999999999996</v>
      </c>
      <c r="E95" s="231">
        <f>Детализация!E35</f>
        <v>998.05</v>
      </c>
      <c r="F95" s="231">
        <f>Детализация!F35</f>
        <v>3237.3</v>
      </c>
      <c r="G95" s="219">
        <f>Детализация!G35</f>
        <v>4980.29</v>
      </c>
      <c r="H95" s="264">
        <f>Детализация!H35</f>
        <v>3450.2</v>
      </c>
      <c r="I95" s="265">
        <f>Детализация!I35</f>
        <v>0</v>
      </c>
      <c r="J95" s="265">
        <f>Детализация!J35</f>
        <v>0</v>
      </c>
      <c r="K95" s="265">
        <f>Детализация!K35</f>
        <v>0</v>
      </c>
      <c r="L95" s="265">
        <f>Детализация!L35</f>
        <v>0</v>
      </c>
      <c r="M95" s="265">
        <f>Детализация!M35</f>
        <v>0</v>
      </c>
      <c r="N95" s="265">
        <f>Детализация!N35</f>
        <v>0</v>
      </c>
      <c r="O95" s="213">
        <f t="shared" si="48"/>
        <v>13215.510000000002</v>
      </c>
    </row>
    <row r="96" spans="1:19" ht="25.2" customHeight="1" x14ac:dyDescent="0.35">
      <c r="A96" s="183"/>
      <c r="B96" s="188"/>
      <c r="C96" s="193" t="s">
        <v>111</v>
      </c>
      <c r="D96" s="209">
        <f>Детализация!D36</f>
        <v>13000</v>
      </c>
      <c r="E96" s="209">
        <f>Детализация!E36</f>
        <v>62436.678820000001</v>
      </c>
      <c r="F96" s="266">
        <f>Детализация!F36</f>
        <v>0</v>
      </c>
      <c r="G96" s="267">
        <v>0</v>
      </c>
      <c r="H96" s="259">
        <v>0</v>
      </c>
      <c r="I96" s="259">
        <v>0</v>
      </c>
      <c r="J96" s="259">
        <v>0</v>
      </c>
      <c r="K96" s="259">
        <v>0</v>
      </c>
      <c r="L96" s="259">
        <v>0</v>
      </c>
      <c r="M96" s="259">
        <v>0</v>
      </c>
      <c r="N96" s="259">
        <v>0</v>
      </c>
      <c r="O96" s="213">
        <f t="shared" si="48"/>
        <v>75436.678820000001</v>
      </c>
    </row>
    <row r="97" spans="1:15" ht="20.100000000000001" customHeight="1" x14ac:dyDescent="0.35">
      <c r="A97" s="305">
        <v>3</v>
      </c>
      <c r="B97" s="299" t="s">
        <v>162</v>
      </c>
      <c r="C97" s="193" t="s">
        <v>5</v>
      </c>
      <c r="D97" s="209">
        <f t="shared" ref="D97:N97" si="51">D101+D98</f>
        <v>201480.4</v>
      </c>
      <c r="E97" s="209">
        <f t="shared" si="51"/>
        <v>201805.7</v>
      </c>
      <c r="F97" s="209">
        <f t="shared" si="51"/>
        <v>201524.5</v>
      </c>
      <c r="G97" s="209">
        <f t="shared" si="51"/>
        <v>201720.6</v>
      </c>
      <c r="H97" s="209">
        <f t="shared" si="51"/>
        <v>201720.6</v>
      </c>
      <c r="I97" s="209">
        <f t="shared" si="51"/>
        <v>201720.6</v>
      </c>
      <c r="J97" s="209">
        <f t="shared" si="51"/>
        <v>201720.6</v>
      </c>
      <c r="K97" s="209">
        <f t="shared" si="51"/>
        <v>201720.6</v>
      </c>
      <c r="L97" s="209">
        <f t="shared" si="51"/>
        <v>201720.6</v>
      </c>
      <c r="M97" s="209">
        <f t="shared" si="51"/>
        <v>201720.6</v>
      </c>
      <c r="N97" s="209">
        <f t="shared" si="51"/>
        <v>201720.6</v>
      </c>
      <c r="O97" s="213">
        <f t="shared" si="48"/>
        <v>2218575.4000000004</v>
      </c>
    </row>
    <row r="98" spans="1:15" ht="65.25" customHeight="1" x14ac:dyDescent="0.35">
      <c r="A98" s="306"/>
      <c r="B98" s="304"/>
      <c r="C98" s="193" t="s">
        <v>64</v>
      </c>
      <c r="D98" s="209">
        <f t="shared" ref="D98:N98" si="52">D99</f>
        <v>1335.1</v>
      </c>
      <c r="E98" s="209">
        <f t="shared" si="52"/>
        <v>1553.7</v>
      </c>
      <c r="F98" s="209">
        <f t="shared" si="52"/>
        <v>1747.5</v>
      </c>
      <c r="G98" s="209">
        <f t="shared" si="52"/>
        <v>1870.6</v>
      </c>
      <c r="H98" s="209">
        <f t="shared" si="52"/>
        <v>1870.6</v>
      </c>
      <c r="I98" s="209">
        <f t="shared" si="52"/>
        <v>1870.6</v>
      </c>
      <c r="J98" s="209">
        <f t="shared" si="52"/>
        <v>1870.6</v>
      </c>
      <c r="K98" s="209">
        <f t="shared" si="52"/>
        <v>1870.6</v>
      </c>
      <c r="L98" s="209">
        <f t="shared" si="52"/>
        <v>1870.6</v>
      </c>
      <c r="M98" s="209">
        <f t="shared" si="52"/>
        <v>1870.6</v>
      </c>
      <c r="N98" s="209">
        <f t="shared" si="52"/>
        <v>1870.6</v>
      </c>
      <c r="O98" s="215">
        <f t="shared" si="48"/>
        <v>19601.099999999999</v>
      </c>
    </row>
    <row r="99" spans="1:15" ht="20.25" customHeight="1" x14ac:dyDescent="0.35">
      <c r="A99" s="306"/>
      <c r="B99" s="304"/>
      <c r="C99" s="158" t="s">
        <v>62</v>
      </c>
      <c r="D99" s="312">
        <f t="shared" ref="D99:N99" si="53">D104</f>
        <v>1335.1</v>
      </c>
      <c r="E99" s="312">
        <f t="shared" si="53"/>
        <v>1553.7</v>
      </c>
      <c r="F99" s="312">
        <f t="shared" si="53"/>
        <v>1747.5</v>
      </c>
      <c r="G99" s="312">
        <f t="shared" si="53"/>
        <v>1870.6</v>
      </c>
      <c r="H99" s="312">
        <f t="shared" si="53"/>
        <v>1870.6</v>
      </c>
      <c r="I99" s="312">
        <f t="shared" si="53"/>
        <v>1870.6</v>
      </c>
      <c r="J99" s="312">
        <f t="shared" si="53"/>
        <v>1870.6</v>
      </c>
      <c r="K99" s="312">
        <f t="shared" si="53"/>
        <v>1870.6</v>
      </c>
      <c r="L99" s="312">
        <f t="shared" si="53"/>
        <v>1870.6</v>
      </c>
      <c r="M99" s="312">
        <f t="shared" si="53"/>
        <v>1870.6</v>
      </c>
      <c r="N99" s="312">
        <f t="shared" si="53"/>
        <v>1870.6</v>
      </c>
      <c r="O99" s="216">
        <f t="shared" si="48"/>
        <v>19601.099999999999</v>
      </c>
    </row>
    <row r="100" spans="1:15" ht="68.400000000000006" customHeight="1" x14ac:dyDescent="0.35">
      <c r="A100" s="306"/>
      <c r="B100" s="304"/>
      <c r="C100" s="161" t="s">
        <v>151</v>
      </c>
      <c r="D100" s="313"/>
      <c r="E100" s="313"/>
      <c r="F100" s="313"/>
      <c r="G100" s="313"/>
      <c r="H100" s="313"/>
      <c r="I100" s="313"/>
      <c r="J100" s="313"/>
      <c r="K100" s="313"/>
      <c r="L100" s="313"/>
      <c r="M100" s="298"/>
      <c r="N100" s="313"/>
      <c r="O100" s="217"/>
    </row>
    <row r="101" spans="1:15" ht="27.15" customHeight="1" x14ac:dyDescent="0.35">
      <c r="A101" s="306"/>
      <c r="B101" s="304"/>
      <c r="C101" s="170" t="s">
        <v>8</v>
      </c>
      <c r="D101" s="252">
        <f>D107+D109+D112</f>
        <v>200145.3</v>
      </c>
      <c r="E101" s="252">
        <f t="shared" ref="E101:N101" si="54">E107+E109+E111</f>
        <v>200252</v>
      </c>
      <c r="F101" s="252">
        <f t="shared" si="54"/>
        <v>199777</v>
      </c>
      <c r="G101" s="252">
        <f t="shared" si="54"/>
        <v>199850</v>
      </c>
      <c r="H101" s="252">
        <f t="shared" si="54"/>
        <v>199850</v>
      </c>
      <c r="I101" s="252">
        <f t="shared" si="54"/>
        <v>199850</v>
      </c>
      <c r="J101" s="252">
        <f t="shared" si="54"/>
        <v>199850</v>
      </c>
      <c r="K101" s="252">
        <f t="shared" si="54"/>
        <v>199850</v>
      </c>
      <c r="L101" s="252">
        <f t="shared" si="54"/>
        <v>199850</v>
      </c>
      <c r="M101" s="252">
        <f t="shared" si="54"/>
        <v>199850</v>
      </c>
      <c r="N101" s="252">
        <f t="shared" si="54"/>
        <v>199850</v>
      </c>
      <c r="O101" s="213">
        <f t="shared" si="48"/>
        <v>2198974.2999999998</v>
      </c>
    </row>
    <row r="102" spans="1:15" ht="93.6" customHeight="1" x14ac:dyDescent="0.35">
      <c r="A102" s="307"/>
      <c r="B102" s="300"/>
      <c r="C102" s="161" t="s">
        <v>157</v>
      </c>
      <c r="D102" s="248" t="s">
        <v>38</v>
      </c>
      <c r="E102" s="248" t="s">
        <v>126</v>
      </c>
      <c r="F102" s="248" t="s">
        <v>126</v>
      </c>
      <c r="G102" s="248" t="s">
        <v>127</v>
      </c>
      <c r="H102" s="248" t="s">
        <v>127</v>
      </c>
      <c r="I102" s="248" t="s">
        <v>127</v>
      </c>
      <c r="J102" s="248" t="s">
        <v>127</v>
      </c>
      <c r="K102" s="248" t="s">
        <v>127</v>
      </c>
      <c r="L102" s="248" t="s">
        <v>127</v>
      </c>
      <c r="M102" s="248" t="s">
        <v>127</v>
      </c>
      <c r="N102" s="248" t="s">
        <v>127</v>
      </c>
      <c r="O102" s="248" t="s">
        <v>127</v>
      </c>
    </row>
    <row r="103" spans="1:15" ht="30.45" customHeight="1" x14ac:dyDescent="0.35">
      <c r="A103" s="326" t="s">
        <v>47</v>
      </c>
      <c r="B103" s="354" t="s">
        <v>67</v>
      </c>
      <c r="C103" s="162" t="s">
        <v>5</v>
      </c>
      <c r="D103" s="228">
        <f t="shared" ref="D103:N103" si="55">D107+D104</f>
        <v>2136.6999999999998</v>
      </c>
      <c r="E103" s="228">
        <f t="shared" si="55"/>
        <v>2355.6999999999998</v>
      </c>
      <c r="F103" s="228">
        <f t="shared" si="55"/>
        <v>2074.5</v>
      </c>
      <c r="G103" s="228">
        <f t="shared" si="55"/>
        <v>2270.6</v>
      </c>
      <c r="H103" s="228">
        <f t="shared" si="55"/>
        <v>2270.6</v>
      </c>
      <c r="I103" s="228">
        <f t="shared" si="55"/>
        <v>2270.6</v>
      </c>
      <c r="J103" s="228">
        <f t="shared" si="55"/>
        <v>2270.6</v>
      </c>
      <c r="K103" s="228">
        <f t="shared" si="55"/>
        <v>2270.6</v>
      </c>
      <c r="L103" s="228">
        <f t="shared" si="55"/>
        <v>2270.6</v>
      </c>
      <c r="M103" s="228">
        <f t="shared" si="55"/>
        <v>2270.6</v>
      </c>
      <c r="N103" s="228">
        <f t="shared" si="55"/>
        <v>2270.6</v>
      </c>
      <c r="O103" s="213">
        <f t="shared" si="48"/>
        <v>24731.699999999997</v>
      </c>
    </row>
    <row r="104" spans="1:15" ht="20.25" customHeight="1" x14ac:dyDescent="0.35">
      <c r="A104" s="321"/>
      <c r="B104" s="324"/>
      <c r="C104" s="168" t="s">
        <v>64</v>
      </c>
      <c r="D104" s="268">
        <f>Детализация!D41</f>
        <v>1335.1</v>
      </c>
      <c r="E104" s="227">
        <f>Детализация!E41</f>
        <v>1553.7</v>
      </c>
      <c r="F104" s="227">
        <f>Детализация!F41</f>
        <v>1747.5</v>
      </c>
      <c r="G104" s="227">
        <v>1870.6</v>
      </c>
      <c r="H104" s="227">
        <f>Детализация!H41</f>
        <v>1870.6</v>
      </c>
      <c r="I104" s="227">
        <f>Детализация!I41</f>
        <v>1870.6</v>
      </c>
      <c r="J104" s="227">
        <f>Детализация!J41</f>
        <v>1870.6</v>
      </c>
      <c r="K104" s="227">
        <f>Детализация!K41</f>
        <v>1870.6</v>
      </c>
      <c r="L104" s="227">
        <f>Детализация!L41</f>
        <v>1870.6</v>
      </c>
      <c r="M104" s="227">
        <f>Детализация!M41</f>
        <v>1870.6</v>
      </c>
      <c r="N104" s="227">
        <f>Детализация!N41</f>
        <v>1870.6</v>
      </c>
      <c r="O104" s="215">
        <f t="shared" si="48"/>
        <v>19601.099999999999</v>
      </c>
    </row>
    <row r="105" spans="1:15" ht="20.25" customHeight="1" x14ac:dyDescent="0.35">
      <c r="A105" s="321"/>
      <c r="B105" s="324"/>
      <c r="C105" s="172" t="s">
        <v>62</v>
      </c>
      <c r="D105" s="216">
        <f>Детализация!D41</f>
        <v>1335.1</v>
      </c>
      <c r="E105" s="269">
        <f>Детализация!E41</f>
        <v>1553.7</v>
      </c>
      <c r="F105" s="216">
        <f>Детализация!F41</f>
        <v>1747.5</v>
      </c>
      <c r="G105" s="216">
        <f>Детализация!G41</f>
        <v>1870.6</v>
      </c>
      <c r="H105" s="216">
        <f>Детализация!H41</f>
        <v>1870.6</v>
      </c>
      <c r="I105" s="216">
        <f>Детализация!I41</f>
        <v>1870.6</v>
      </c>
      <c r="J105" s="216">
        <f>Детализация!J41</f>
        <v>1870.6</v>
      </c>
      <c r="K105" s="216">
        <f>Детализация!K41</f>
        <v>1870.6</v>
      </c>
      <c r="L105" s="216">
        <f>Детализация!L41</f>
        <v>1870.6</v>
      </c>
      <c r="M105" s="216">
        <f>Детализация!M41</f>
        <v>1870.6</v>
      </c>
      <c r="N105" s="241">
        <f>Детализация!N41</f>
        <v>1870.6</v>
      </c>
      <c r="O105" s="216">
        <f t="shared" si="48"/>
        <v>19601.099999999999</v>
      </c>
    </row>
    <row r="106" spans="1:15" ht="66.599999999999994" customHeight="1" x14ac:dyDescent="0.35">
      <c r="A106" s="321"/>
      <c r="B106" s="324"/>
      <c r="C106" s="157" t="s">
        <v>154</v>
      </c>
      <c r="D106" s="217"/>
      <c r="E106" s="217"/>
      <c r="F106" s="217"/>
      <c r="G106" s="217"/>
      <c r="H106" s="217"/>
      <c r="I106" s="217"/>
      <c r="J106" s="217"/>
      <c r="K106" s="217"/>
      <c r="L106" s="217"/>
      <c r="M106" s="217"/>
      <c r="N106" s="246"/>
      <c r="O106" s="217"/>
    </row>
    <row r="107" spans="1:15" ht="30.6" customHeight="1" x14ac:dyDescent="0.35">
      <c r="A107" s="353"/>
      <c r="B107" s="355"/>
      <c r="C107" s="167" t="s">
        <v>8</v>
      </c>
      <c r="D107" s="248">
        <f>Детализация!D44</f>
        <v>801.6</v>
      </c>
      <c r="E107" s="248">
        <f>Детализация!E44</f>
        <v>802</v>
      </c>
      <c r="F107" s="248">
        <f>Детализация!F44</f>
        <v>327</v>
      </c>
      <c r="G107" s="248">
        <f>Детализация!G44</f>
        <v>400</v>
      </c>
      <c r="H107" s="248">
        <f>Детализация!H44</f>
        <v>400</v>
      </c>
      <c r="I107" s="248">
        <f>Детализация!I44</f>
        <v>400</v>
      </c>
      <c r="J107" s="248">
        <f>Детализация!J44</f>
        <v>400</v>
      </c>
      <c r="K107" s="248">
        <f>Детализация!K44</f>
        <v>400</v>
      </c>
      <c r="L107" s="248">
        <f>Детализация!L44</f>
        <v>400</v>
      </c>
      <c r="M107" s="248">
        <f>Детализация!M44</f>
        <v>400</v>
      </c>
      <c r="N107" s="248">
        <f>Детализация!N44</f>
        <v>400</v>
      </c>
      <c r="O107" s="213">
        <f t="shared" si="48"/>
        <v>5130.6000000000004</v>
      </c>
    </row>
    <row r="108" spans="1:15" ht="21" x14ac:dyDescent="0.35">
      <c r="A108" s="320" t="s">
        <v>48</v>
      </c>
      <c r="B108" s="323" t="s">
        <v>121</v>
      </c>
      <c r="C108" s="162" t="s">
        <v>5</v>
      </c>
      <c r="D108" s="270">
        <f t="shared" ref="D108:N108" si="56">SUM(D109:D109)</f>
        <v>120000</v>
      </c>
      <c r="E108" s="270">
        <f t="shared" si="56"/>
        <v>120000</v>
      </c>
      <c r="F108" s="270">
        <f t="shared" si="56"/>
        <v>120000</v>
      </c>
      <c r="G108" s="270">
        <f t="shared" si="56"/>
        <v>120000</v>
      </c>
      <c r="H108" s="270">
        <f t="shared" si="56"/>
        <v>120000</v>
      </c>
      <c r="I108" s="270">
        <f t="shared" si="56"/>
        <v>120000</v>
      </c>
      <c r="J108" s="270">
        <f t="shared" si="56"/>
        <v>120000</v>
      </c>
      <c r="K108" s="270">
        <f t="shared" si="56"/>
        <v>120000</v>
      </c>
      <c r="L108" s="270">
        <f t="shared" si="56"/>
        <v>120000</v>
      </c>
      <c r="M108" s="270">
        <f t="shared" si="56"/>
        <v>120000</v>
      </c>
      <c r="N108" s="270">
        <f t="shared" si="56"/>
        <v>120000</v>
      </c>
      <c r="O108" s="213">
        <f t="shared" si="48"/>
        <v>1320000</v>
      </c>
    </row>
    <row r="109" spans="1:15" ht="29.4" customHeight="1" x14ac:dyDescent="0.35">
      <c r="A109" s="321"/>
      <c r="B109" s="324"/>
      <c r="C109" s="162" t="s">
        <v>8</v>
      </c>
      <c r="D109" s="270">
        <f>Детализация!D50</f>
        <v>120000</v>
      </c>
      <c r="E109" s="270">
        <f>Детализация!E50</f>
        <v>120000</v>
      </c>
      <c r="F109" s="270">
        <f>Детализация!F50</f>
        <v>120000</v>
      </c>
      <c r="G109" s="270">
        <f>Детализация!G50</f>
        <v>120000</v>
      </c>
      <c r="H109" s="270">
        <f>Детализация!H50</f>
        <v>120000</v>
      </c>
      <c r="I109" s="270">
        <f>Детализация!I50</f>
        <v>120000</v>
      </c>
      <c r="J109" s="270">
        <f>Детализация!J50</f>
        <v>120000</v>
      </c>
      <c r="K109" s="270">
        <f>Детализация!K50</f>
        <v>120000</v>
      </c>
      <c r="L109" s="270">
        <f>Детализация!L50</f>
        <v>120000</v>
      </c>
      <c r="M109" s="270">
        <f>Детализация!M50</f>
        <v>120000</v>
      </c>
      <c r="N109" s="270">
        <f>Детализация!N50</f>
        <v>120000</v>
      </c>
      <c r="O109" s="213">
        <f>SUM(D109:H109)+I109+J109+K109+L109+M109+N109</f>
        <v>1320000</v>
      </c>
    </row>
    <row r="110" spans="1:15" ht="92.4" customHeight="1" x14ac:dyDescent="0.35">
      <c r="A110" s="328"/>
      <c r="B110" s="345"/>
      <c r="C110" s="159" t="s">
        <v>157</v>
      </c>
      <c r="D110" s="243" t="s">
        <v>38</v>
      </c>
      <c r="E110" s="243" t="s">
        <v>38</v>
      </c>
      <c r="F110" s="243" t="s">
        <v>38</v>
      </c>
      <c r="G110" s="243" t="s">
        <v>38</v>
      </c>
      <c r="H110" s="243" t="s">
        <v>38</v>
      </c>
      <c r="I110" s="243" t="s">
        <v>38</v>
      </c>
      <c r="J110" s="243" t="s">
        <v>38</v>
      </c>
      <c r="K110" s="243" t="s">
        <v>38</v>
      </c>
      <c r="L110" s="243" t="s">
        <v>38</v>
      </c>
      <c r="M110" s="243" t="s">
        <v>38</v>
      </c>
      <c r="N110" s="243" t="s">
        <v>38</v>
      </c>
      <c r="O110" s="243" t="s">
        <v>38</v>
      </c>
    </row>
    <row r="111" spans="1:15" ht="20.25" customHeight="1" x14ac:dyDescent="0.35">
      <c r="A111" s="333" t="s">
        <v>50</v>
      </c>
      <c r="B111" s="299" t="s">
        <v>163</v>
      </c>
      <c r="C111" s="193" t="s">
        <v>5</v>
      </c>
      <c r="D111" s="211">
        <f t="shared" ref="D111:N111" si="57">D112</f>
        <v>79343.7</v>
      </c>
      <c r="E111" s="211">
        <f t="shared" si="57"/>
        <v>79450</v>
      </c>
      <c r="F111" s="211">
        <f t="shared" si="57"/>
        <v>79450</v>
      </c>
      <c r="G111" s="211">
        <f t="shared" si="57"/>
        <v>79450</v>
      </c>
      <c r="H111" s="211">
        <f t="shared" si="57"/>
        <v>79450</v>
      </c>
      <c r="I111" s="211">
        <f t="shared" si="57"/>
        <v>79450</v>
      </c>
      <c r="J111" s="211">
        <f t="shared" si="57"/>
        <v>79450</v>
      </c>
      <c r="K111" s="211">
        <f t="shared" si="57"/>
        <v>79450</v>
      </c>
      <c r="L111" s="211">
        <f t="shared" si="57"/>
        <v>79450</v>
      </c>
      <c r="M111" s="211">
        <f t="shared" si="57"/>
        <v>79450</v>
      </c>
      <c r="N111" s="211">
        <f t="shared" si="57"/>
        <v>79450</v>
      </c>
      <c r="O111" s="209">
        <f t="shared" si="48"/>
        <v>873843.7</v>
      </c>
    </row>
    <row r="112" spans="1:15" ht="28.2" customHeight="1" x14ac:dyDescent="0.35">
      <c r="A112" s="321"/>
      <c r="B112" s="304"/>
      <c r="C112" s="193" t="s">
        <v>8</v>
      </c>
      <c r="D112" s="211">
        <f>Детализация!D49</f>
        <v>79343.7</v>
      </c>
      <c r="E112" s="211">
        <f>Детализация!E49</f>
        <v>79450</v>
      </c>
      <c r="F112" s="211">
        <f>Детализация!F49</f>
        <v>79450</v>
      </c>
      <c r="G112" s="211">
        <f>Детализация!G49</f>
        <v>79450</v>
      </c>
      <c r="H112" s="211">
        <f>Детализация!H49</f>
        <v>79450</v>
      </c>
      <c r="I112" s="211">
        <f>Детализация!I49</f>
        <v>79450</v>
      </c>
      <c r="J112" s="211">
        <f>Детализация!J49</f>
        <v>79450</v>
      </c>
      <c r="K112" s="211">
        <f>Детализация!K49</f>
        <v>79450</v>
      </c>
      <c r="L112" s="211">
        <f>Детализация!L49</f>
        <v>79450</v>
      </c>
      <c r="M112" s="211">
        <f>Детализация!M49</f>
        <v>79450</v>
      </c>
      <c r="N112" s="211">
        <f>Детализация!N49</f>
        <v>79450</v>
      </c>
      <c r="O112" s="209">
        <f t="shared" si="48"/>
        <v>873843.7</v>
      </c>
    </row>
    <row r="113" spans="1:15" ht="96" customHeight="1" x14ac:dyDescent="0.35">
      <c r="A113" s="322"/>
      <c r="B113" s="300"/>
      <c r="C113" s="193" t="s">
        <v>158</v>
      </c>
      <c r="D113" s="211" t="s">
        <v>38</v>
      </c>
      <c r="E113" s="211" t="s">
        <v>38</v>
      </c>
      <c r="F113" s="211" t="s">
        <v>38</v>
      </c>
      <c r="G113" s="211" t="s">
        <v>38</v>
      </c>
      <c r="H113" s="211" t="s">
        <v>38</v>
      </c>
      <c r="I113" s="211" t="s">
        <v>38</v>
      </c>
      <c r="J113" s="211" t="s">
        <v>38</v>
      </c>
      <c r="K113" s="211" t="s">
        <v>38</v>
      </c>
      <c r="L113" s="211" t="s">
        <v>38</v>
      </c>
      <c r="M113" s="211" t="s">
        <v>38</v>
      </c>
      <c r="N113" s="211" t="s">
        <v>38</v>
      </c>
      <c r="O113" s="211" t="s">
        <v>38</v>
      </c>
    </row>
    <row r="114" spans="1:15" ht="46.2" customHeight="1" x14ac:dyDescent="0.35">
      <c r="A114" s="301">
        <v>4</v>
      </c>
      <c r="B114" s="302" t="s">
        <v>68</v>
      </c>
      <c r="C114" s="193" t="s">
        <v>5</v>
      </c>
      <c r="D114" s="209">
        <f>D115+D118+D119</f>
        <v>266433.19</v>
      </c>
      <c r="E114" s="209">
        <f t="shared" ref="E114:N114" si="58">SUM(E115,E118,E119)</f>
        <v>264764.77999999997</v>
      </c>
      <c r="F114" s="209">
        <f t="shared" si="58"/>
        <v>48275.6</v>
      </c>
      <c r="G114" s="209">
        <f t="shared" si="58"/>
        <v>63409.2</v>
      </c>
      <c r="H114" s="209">
        <f t="shared" si="58"/>
        <v>61852.7</v>
      </c>
      <c r="I114" s="209">
        <f t="shared" si="58"/>
        <v>65673.899999999994</v>
      </c>
      <c r="J114" s="209">
        <f t="shared" si="58"/>
        <v>36327.699999999997</v>
      </c>
      <c r="K114" s="209">
        <f t="shared" si="58"/>
        <v>36327.699999999997</v>
      </c>
      <c r="L114" s="209">
        <f t="shared" si="58"/>
        <v>36327.699999999997</v>
      </c>
      <c r="M114" s="209">
        <f t="shared" si="58"/>
        <v>36327.699999999997</v>
      </c>
      <c r="N114" s="209">
        <f t="shared" si="58"/>
        <v>36327.699999999997</v>
      </c>
      <c r="O114" s="209">
        <f>SUM(D114:H114)+I114+J114+K114+L114+M114+N114</f>
        <v>952047.86999999965</v>
      </c>
    </row>
    <row r="115" spans="1:15" ht="21" x14ac:dyDescent="0.35">
      <c r="A115" s="301"/>
      <c r="B115" s="302"/>
      <c r="C115" s="193" t="s">
        <v>64</v>
      </c>
      <c r="D115" s="209">
        <f t="shared" ref="D115:N115" si="59">D116</f>
        <v>218814.8</v>
      </c>
      <c r="E115" s="209">
        <f t="shared" si="59"/>
        <v>264753.09999999998</v>
      </c>
      <c r="F115" s="209">
        <f t="shared" si="59"/>
        <v>48152</v>
      </c>
      <c r="G115" s="209">
        <f t="shared" si="59"/>
        <v>63409.2</v>
      </c>
      <c r="H115" s="209">
        <f t="shared" si="59"/>
        <v>61852.7</v>
      </c>
      <c r="I115" s="209">
        <f>I116</f>
        <v>65673.899999999994</v>
      </c>
      <c r="J115" s="209">
        <f t="shared" si="59"/>
        <v>36327.699999999997</v>
      </c>
      <c r="K115" s="209">
        <f t="shared" si="59"/>
        <v>36327.699999999997</v>
      </c>
      <c r="L115" s="209">
        <f t="shared" si="59"/>
        <v>36327.699999999997</v>
      </c>
      <c r="M115" s="209">
        <f t="shared" si="59"/>
        <v>36327.699999999997</v>
      </c>
      <c r="N115" s="209">
        <f t="shared" si="59"/>
        <v>36327.699999999997</v>
      </c>
      <c r="O115" s="209">
        <f>SUM(D115:H115)+I115+J115+K115+L115+M115+N115</f>
        <v>904294.1999999996</v>
      </c>
    </row>
    <row r="116" spans="1:15" s="173" customFormat="1" ht="21" customHeight="1" x14ac:dyDescent="0.35">
      <c r="A116" s="301"/>
      <c r="B116" s="302"/>
      <c r="C116" s="299" t="s">
        <v>159</v>
      </c>
      <c r="D116" s="310">
        <f>D123+D128+D133</f>
        <v>218814.8</v>
      </c>
      <c r="E116" s="310">
        <f>E123+E128+E133</f>
        <v>264753.09999999998</v>
      </c>
      <c r="F116" s="310">
        <f t="shared" ref="F116" si="60">SUM(F123,F128,F133)</f>
        <v>48152</v>
      </c>
      <c r="G116" s="310">
        <f t="shared" ref="G116:N116" si="61">SUM(G123,G128,G133)</f>
        <v>63409.2</v>
      </c>
      <c r="H116" s="310">
        <f t="shared" si="61"/>
        <v>61852.7</v>
      </c>
      <c r="I116" s="310">
        <f>SUM(I123,I128,I133)</f>
        <v>65673.899999999994</v>
      </c>
      <c r="J116" s="310">
        <f t="shared" si="61"/>
        <v>36327.699999999997</v>
      </c>
      <c r="K116" s="310">
        <f t="shared" si="61"/>
        <v>36327.699999999997</v>
      </c>
      <c r="L116" s="310">
        <f t="shared" si="61"/>
        <v>36327.699999999997</v>
      </c>
      <c r="M116" s="310">
        <f t="shared" si="61"/>
        <v>36327.699999999997</v>
      </c>
      <c r="N116" s="310">
        <f t="shared" si="61"/>
        <v>36327.699999999997</v>
      </c>
      <c r="O116" s="297">
        <f>SUM(D116:H116)+I116+J116+K116+L116+M116+N116</f>
        <v>904294.1999999996</v>
      </c>
    </row>
    <row r="117" spans="1:15" ht="68.400000000000006" customHeight="1" x14ac:dyDescent="0.35">
      <c r="A117" s="301"/>
      <c r="B117" s="302"/>
      <c r="C117" s="300"/>
      <c r="D117" s="338"/>
      <c r="E117" s="338"/>
      <c r="F117" s="338"/>
      <c r="G117" s="338"/>
      <c r="H117" s="338"/>
      <c r="I117" s="338"/>
      <c r="J117" s="338"/>
      <c r="K117" s="338"/>
      <c r="L117" s="338"/>
      <c r="M117" s="310"/>
      <c r="N117" s="338"/>
      <c r="O117" s="298"/>
    </row>
    <row r="118" spans="1:15" ht="25.2" customHeight="1" x14ac:dyDescent="0.35">
      <c r="A118" s="301"/>
      <c r="B118" s="302"/>
      <c r="C118" s="193" t="s">
        <v>7</v>
      </c>
      <c r="D118" s="209">
        <f t="shared" ref="D118:N118" si="62">D125</f>
        <v>78.39</v>
      </c>
      <c r="E118" s="209">
        <f t="shared" si="62"/>
        <v>11.68</v>
      </c>
      <c r="F118" s="209">
        <f t="shared" si="62"/>
        <v>123.6</v>
      </c>
      <c r="G118" s="209">
        <f t="shared" si="62"/>
        <v>0</v>
      </c>
      <c r="H118" s="209">
        <f t="shared" si="62"/>
        <v>0</v>
      </c>
      <c r="I118" s="209">
        <f t="shared" si="62"/>
        <v>0</v>
      </c>
      <c r="J118" s="209">
        <f t="shared" si="62"/>
        <v>0</v>
      </c>
      <c r="K118" s="209">
        <f t="shared" si="62"/>
        <v>0</v>
      </c>
      <c r="L118" s="209">
        <f t="shared" si="62"/>
        <v>0</v>
      </c>
      <c r="M118" s="209">
        <f t="shared" si="62"/>
        <v>0</v>
      </c>
      <c r="N118" s="209">
        <f t="shared" si="62"/>
        <v>0</v>
      </c>
      <c r="O118" s="209">
        <f t="shared" ref="O118" si="63">SUM(D118:H118)+I118+J118+K118+L118+M118+N118</f>
        <v>213.67</v>
      </c>
    </row>
    <row r="119" spans="1:15" ht="30.45" customHeight="1" x14ac:dyDescent="0.35">
      <c r="A119" s="301"/>
      <c r="B119" s="302"/>
      <c r="C119" s="193" t="s">
        <v>8</v>
      </c>
      <c r="D119" s="209">
        <f t="shared" ref="D119:N119" si="64">D134</f>
        <v>47540</v>
      </c>
      <c r="E119" s="209" t="str">
        <f t="shared" si="64"/>
        <v>-</v>
      </c>
      <c r="F119" s="209" t="str">
        <f t="shared" si="64"/>
        <v>-</v>
      </c>
      <c r="G119" s="209" t="str">
        <f t="shared" si="64"/>
        <v>-</v>
      </c>
      <c r="H119" s="209" t="str">
        <f t="shared" si="64"/>
        <v>-</v>
      </c>
      <c r="I119" s="209" t="str">
        <f t="shared" si="64"/>
        <v>-</v>
      </c>
      <c r="J119" s="209" t="str">
        <f t="shared" si="64"/>
        <v>-</v>
      </c>
      <c r="K119" s="209" t="str">
        <f t="shared" si="64"/>
        <v>-</v>
      </c>
      <c r="L119" s="209" t="str">
        <f t="shared" si="64"/>
        <v>-</v>
      </c>
      <c r="M119" s="209" t="str">
        <f t="shared" si="64"/>
        <v>-</v>
      </c>
      <c r="N119" s="209" t="str">
        <f t="shared" si="64"/>
        <v>-</v>
      </c>
      <c r="O119" s="209">
        <f>SUM(D119:H119)</f>
        <v>47540</v>
      </c>
    </row>
    <row r="120" spans="1:15" ht="48.6" customHeight="1" x14ac:dyDescent="0.35">
      <c r="A120" s="301"/>
      <c r="B120" s="302"/>
      <c r="C120" s="193" t="s">
        <v>110</v>
      </c>
      <c r="D120" s="209">
        <f t="shared" ref="D120:O120" si="65">D27</f>
        <v>515</v>
      </c>
      <c r="E120" s="209">
        <f t="shared" si="65"/>
        <v>520</v>
      </c>
      <c r="F120" s="209">
        <f t="shared" si="65"/>
        <v>40420</v>
      </c>
      <c r="G120" s="209">
        <f t="shared" si="65"/>
        <v>171500</v>
      </c>
      <c r="H120" s="209">
        <f t="shared" si="65"/>
        <v>210420</v>
      </c>
      <c r="I120" s="209">
        <f t="shared" si="65"/>
        <v>3600</v>
      </c>
      <c r="J120" s="209">
        <f t="shared" si="65"/>
        <v>3600</v>
      </c>
      <c r="K120" s="209">
        <f t="shared" si="65"/>
        <v>3600</v>
      </c>
      <c r="L120" s="209">
        <f t="shared" si="65"/>
        <v>3600</v>
      </c>
      <c r="M120" s="209">
        <f t="shared" si="65"/>
        <v>3600</v>
      </c>
      <c r="N120" s="209">
        <f t="shared" si="65"/>
        <v>3600</v>
      </c>
      <c r="O120" s="209">
        <f t="shared" si="65"/>
        <v>444975</v>
      </c>
    </row>
    <row r="121" spans="1:15" ht="21" x14ac:dyDescent="0.35">
      <c r="A121" s="321" t="s">
        <v>53</v>
      </c>
      <c r="B121" s="352" t="s">
        <v>69</v>
      </c>
      <c r="C121" s="192" t="s">
        <v>5</v>
      </c>
      <c r="D121" s="248">
        <f>D125+D122</f>
        <v>182300.99000000002</v>
      </c>
      <c r="E121" s="248">
        <f t="shared" ref="E121" si="66">E125+E122</f>
        <v>226595.08</v>
      </c>
      <c r="F121" s="248">
        <f>F122+F125</f>
        <v>13314.6</v>
      </c>
      <c r="G121" s="248">
        <f t="shared" ref="G121:I121" si="67">G122+G125</f>
        <v>25470</v>
      </c>
      <c r="H121" s="248">
        <f t="shared" si="67"/>
        <v>24720</v>
      </c>
      <c r="I121" s="248">
        <f t="shared" si="67"/>
        <v>29346.2</v>
      </c>
      <c r="J121" s="248" t="s">
        <v>119</v>
      </c>
      <c r="K121" s="248" t="s">
        <v>119</v>
      </c>
      <c r="L121" s="248" t="s">
        <v>119</v>
      </c>
      <c r="M121" s="248" t="s">
        <v>119</v>
      </c>
      <c r="N121" s="248" t="s">
        <v>119</v>
      </c>
      <c r="O121" s="248">
        <f>SUM(D121:H121)+I121</f>
        <v>501746.87</v>
      </c>
    </row>
    <row r="122" spans="1:15" ht="21" x14ac:dyDescent="0.35">
      <c r="A122" s="321"/>
      <c r="B122" s="352"/>
      <c r="C122" s="165" t="s">
        <v>6</v>
      </c>
      <c r="D122" s="271">
        <f>D123</f>
        <v>182222.6</v>
      </c>
      <c r="E122" s="271">
        <f>E123</f>
        <v>226583.4</v>
      </c>
      <c r="F122" s="271">
        <f>Детализация!F58</f>
        <v>13191</v>
      </c>
      <c r="G122" s="271">
        <f>Детализация!G58</f>
        <v>25470</v>
      </c>
      <c r="H122" s="271">
        <f>Детализация!H58</f>
        <v>24720</v>
      </c>
      <c r="I122" s="271">
        <f>Детализация!I58</f>
        <v>29346.2</v>
      </c>
      <c r="J122" s="271" t="s">
        <v>119</v>
      </c>
      <c r="K122" s="271" t="s">
        <v>119</v>
      </c>
      <c r="L122" s="271" t="s">
        <v>119</v>
      </c>
      <c r="M122" s="271" t="s">
        <v>119</v>
      </c>
      <c r="N122" s="271" t="s">
        <v>119</v>
      </c>
      <c r="O122" s="271">
        <f>SUM(D122:H122)+I122</f>
        <v>501533.2</v>
      </c>
    </row>
    <row r="123" spans="1:15" ht="21" customHeight="1" x14ac:dyDescent="0.35">
      <c r="A123" s="321"/>
      <c r="B123" s="352"/>
      <c r="C123" s="166" t="s">
        <v>62</v>
      </c>
      <c r="D123" s="314">
        <f>Детализация!D58</f>
        <v>182222.6</v>
      </c>
      <c r="E123" s="314">
        <f>Детализация!E58</f>
        <v>226583.4</v>
      </c>
      <c r="F123" s="314">
        <f>Детализация!F58</f>
        <v>13191</v>
      </c>
      <c r="G123" s="314">
        <f>Детализация!G58</f>
        <v>25470</v>
      </c>
      <c r="H123" s="314">
        <f>Детализация!H58</f>
        <v>24720</v>
      </c>
      <c r="I123" s="314">
        <f>Детализация!I58</f>
        <v>29346.2</v>
      </c>
      <c r="J123" s="314" t="s">
        <v>119</v>
      </c>
      <c r="K123" s="314" t="s">
        <v>119</v>
      </c>
      <c r="L123" s="314" t="s">
        <v>119</v>
      </c>
      <c r="M123" s="314" t="s">
        <v>119</v>
      </c>
      <c r="N123" s="383" t="s">
        <v>119</v>
      </c>
      <c r="O123" s="390">
        <f>SUM(D123:H123)+I123</f>
        <v>501533.2</v>
      </c>
    </row>
    <row r="124" spans="1:15" ht="66" customHeight="1" x14ac:dyDescent="0.35">
      <c r="A124" s="321"/>
      <c r="B124" s="352"/>
      <c r="C124" s="161" t="s">
        <v>151</v>
      </c>
      <c r="D124" s="315"/>
      <c r="E124" s="315"/>
      <c r="F124" s="315"/>
      <c r="G124" s="315"/>
      <c r="H124" s="315"/>
      <c r="I124" s="315"/>
      <c r="J124" s="315"/>
      <c r="K124" s="315"/>
      <c r="L124" s="315"/>
      <c r="M124" s="380"/>
      <c r="N124" s="384"/>
      <c r="O124" s="391"/>
    </row>
    <row r="125" spans="1:15" ht="25.2" customHeight="1" x14ac:dyDescent="0.35">
      <c r="A125" s="322"/>
      <c r="B125" s="352"/>
      <c r="C125" s="163" t="s">
        <v>7</v>
      </c>
      <c r="D125" s="243">
        <f>Детализация!D59</f>
        <v>78.39</v>
      </c>
      <c r="E125" s="243">
        <f>Детализация!E59</f>
        <v>11.68</v>
      </c>
      <c r="F125" s="243">
        <f>Детализация!F59</f>
        <v>123.6</v>
      </c>
      <c r="G125" s="232">
        <f>Детализация!G59</f>
        <v>0</v>
      </c>
      <c r="H125" s="232">
        <f>Детализация!H59</f>
        <v>0</v>
      </c>
      <c r="I125" s="232">
        <f>Детализация!I59</f>
        <v>0</v>
      </c>
      <c r="J125" s="232">
        <f>Детализация!J59</f>
        <v>0</v>
      </c>
      <c r="K125" s="232">
        <f>Детализация!K59</f>
        <v>0</v>
      </c>
      <c r="L125" s="232">
        <f>Детализация!L59</f>
        <v>0</v>
      </c>
      <c r="M125" s="232">
        <f>Детализация!M59</f>
        <v>0</v>
      </c>
      <c r="N125" s="232">
        <f>Детализация!N59</f>
        <v>0</v>
      </c>
      <c r="O125" s="271">
        <f>SUM(D125:H125)+I125</f>
        <v>213.67</v>
      </c>
    </row>
    <row r="126" spans="1:15" ht="27.9" customHeight="1" x14ac:dyDescent="0.35">
      <c r="A126" s="343" t="s">
        <v>55</v>
      </c>
      <c r="B126" s="350" t="s">
        <v>70</v>
      </c>
      <c r="C126" s="203" t="s">
        <v>5</v>
      </c>
      <c r="D126" s="272">
        <f t="shared" ref="D126:N127" si="68">D127</f>
        <v>36592.199999999997</v>
      </c>
      <c r="E126" s="272">
        <f t="shared" si="68"/>
        <v>38169.699999999997</v>
      </c>
      <c r="F126" s="272">
        <f t="shared" si="68"/>
        <v>34961</v>
      </c>
      <c r="G126" s="272">
        <f t="shared" si="68"/>
        <v>37939.199999999997</v>
      </c>
      <c r="H126" s="272">
        <f t="shared" si="68"/>
        <v>37132.699999999997</v>
      </c>
      <c r="I126" s="272">
        <f t="shared" si="68"/>
        <v>36327.699999999997</v>
      </c>
      <c r="J126" s="272">
        <f t="shared" si="68"/>
        <v>36327.699999999997</v>
      </c>
      <c r="K126" s="272">
        <f t="shared" si="68"/>
        <v>36327.699999999997</v>
      </c>
      <c r="L126" s="272">
        <f t="shared" si="68"/>
        <v>36327.699999999997</v>
      </c>
      <c r="M126" s="272">
        <f t="shared" si="68"/>
        <v>36327.699999999997</v>
      </c>
      <c r="N126" s="272">
        <f t="shared" si="68"/>
        <v>36327.699999999997</v>
      </c>
      <c r="O126" s="273">
        <f t="shared" ref="O126:O128" si="69">SUM(D126:H126)+I126+J126+K126+L126+M126+N126</f>
        <v>402761.00000000006</v>
      </c>
    </row>
    <row r="127" spans="1:15" ht="26.25" customHeight="1" x14ac:dyDescent="0.35">
      <c r="A127" s="348"/>
      <c r="B127" s="351"/>
      <c r="C127" s="203" t="s">
        <v>64</v>
      </c>
      <c r="D127" s="272">
        <f t="shared" si="68"/>
        <v>36592.199999999997</v>
      </c>
      <c r="E127" s="272">
        <f t="shared" si="68"/>
        <v>38169.699999999997</v>
      </c>
      <c r="F127" s="272">
        <f t="shared" si="68"/>
        <v>34961</v>
      </c>
      <c r="G127" s="272">
        <f t="shared" si="68"/>
        <v>37939.199999999997</v>
      </c>
      <c r="H127" s="272">
        <f t="shared" si="68"/>
        <v>37132.699999999997</v>
      </c>
      <c r="I127" s="272">
        <f t="shared" si="68"/>
        <v>36327.699999999997</v>
      </c>
      <c r="J127" s="272">
        <f t="shared" si="68"/>
        <v>36327.699999999997</v>
      </c>
      <c r="K127" s="272">
        <f t="shared" si="68"/>
        <v>36327.699999999997</v>
      </c>
      <c r="L127" s="272">
        <f t="shared" si="68"/>
        <v>36327.699999999997</v>
      </c>
      <c r="M127" s="272">
        <f t="shared" si="68"/>
        <v>36327.699999999997</v>
      </c>
      <c r="N127" s="272">
        <f t="shared" si="68"/>
        <v>36327.699999999997</v>
      </c>
      <c r="O127" s="273">
        <f>SUM(D127:H127)+I127+J127+K127+L127+M127+N127</f>
        <v>402761.00000000006</v>
      </c>
    </row>
    <row r="128" spans="1:15" ht="23.4" customHeight="1" x14ac:dyDescent="0.35">
      <c r="A128" s="348"/>
      <c r="B128" s="351"/>
      <c r="C128" s="299" t="s">
        <v>159</v>
      </c>
      <c r="D128" s="334">
        <f>Детализация!D60</f>
        <v>36592.199999999997</v>
      </c>
      <c r="E128" s="334">
        <f>Детализация!E60</f>
        <v>38169.699999999997</v>
      </c>
      <c r="F128" s="334">
        <f>Детализация!F60</f>
        <v>34961</v>
      </c>
      <c r="G128" s="334">
        <f>Детализация!G60</f>
        <v>37939.199999999997</v>
      </c>
      <c r="H128" s="334">
        <f>Детализация!H60</f>
        <v>37132.699999999997</v>
      </c>
      <c r="I128" s="334">
        <f>Детализация!I60</f>
        <v>36327.699999999997</v>
      </c>
      <c r="J128" s="334">
        <f>Детализация!J60</f>
        <v>36327.699999999997</v>
      </c>
      <c r="K128" s="334">
        <f>Детализация!K60</f>
        <v>36327.699999999997</v>
      </c>
      <c r="L128" s="334">
        <f>Детализация!L60</f>
        <v>36327.699999999997</v>
      </c>
      <c r="M128" s="334">
        <f>Детализация!M60</f>
        <v>36327.699999999997</v>
      </c>
      <c r="N128" s="334">
        <f>Детализация!N60</f>
        <v>36327.699999999997</v>
      </c>
      <c r="O128" s="297">
        <f t="shared" si="69"/>
        <v>402761.00000000006</v>
      </c>
    </row>
    <row r="129" spans="1:17" s="173" customFormat="1" ht="71.400000000000006" customHeight="1" x14ac:dyDescent="0.35">
      <c r="A129" s="349"/>
      <c r="B129" s="351"/>
      <c r="C129" s="300"/>
      <c r="D129" s="335"/>
      <c r="E129" s="335"/>
      <c r="F129" s="335"/>
      <c r="G129" s="335"/>
      <c r="H129" s="335"/>
      <c r="I129" s="335"/>
      <c r="J129" s="335"/>
      <c r="K129" s="335"/>
      <c r="L129" s="335"/>
      <c r="M129" s="334"/>
      <c r="N129" s="335"/>
      <c r="O129" s="298"/>
    </row>
    <row r="130" spans="1:17" s="173" customFormat="1" ht="39" customHeight="1" x14ac:dyDescent="0.35">
      <c r="A130" s="343" t="s">
        <v>57</v>
      </c>
      <c r="B130" s="346" t="s">
        <v>49</v>
      </c>
      <c r="C130" s="203" t="s">
        <v>5</v>
      </c>
      <c r="D130" s="272">
        <f>SUM(D134,D131)</f>
        <v>47540</v>
      </c>
      <c r="E130" s="272" t="s">
        <v>119</v>
      </c>
      <c r="F130" s="272" t="s">
        <v>119</v>
      </c>
      <c r="G130" s="272" t="s">
        <v>119</v>
      </c>
      <c r="H130" s="272" t="s">
        <v>119</v>
      </c>
      <c r="I130" s="272" t="s">
        <v>119</v>
      </c>
      <c r="J130" s="272" t="s">
        <v>119</v>
      </c>
      <c r="K130" s="272" t="s">
        <v>119</v>
      </c>
      <c r="L130" s="272" t="s">
        <v>119</v>
      </c>
      <c r="M130" s="272" t="s">
        <v>119</v>
      </c>
      <c r="N130" s="272" t="s">
        <v>119</v>
      </c>
      <c r="O130" s="272">
        <f t="shared" ref="O130:O134" si="70">SUM(D130:H130)</f>
        <v>47540</v>
      </c>
    </row>
    <row r="131" spans="1:17" ht="27.9" hidden="1" customHeight="1" x14ac:dyDescent="0.35">
      <c r="A131" s="344"/>
      <c r="B131" s="347"/>
      <c r="C131" s="203" t="s">
        <v>6</v>
      </c>
      <c r="D131" s="272">
        <f>D133</f>
        <v>0</v>
      </c>
      <c r="E131" s="272">
        <f>E133</f>
        <v>0</v>
      </c>
      <c r="F131" s="272">
        <f>F133</f>
        <v>0</v>
      </c>
      <c r="G131" s="272">
        <f t="shared" ref="G131:H131" si="71">G133</f>
        <v>0</v>
      </c>
      <c r="H131" s="272">
        <f t="shared" si="71"/>
        <v>0</v>
      </c>
      <c r="I131" s="272">
        <f t="shared" ref="I131:N131" si="72">I133</f>
        <v>0</v>
      </c>
      <c r="J131" s="272">
        <f t="shared" si="72"/>
        <v>0</v>
      </c>
      <c r="K131" s="272">
        <f t="shared" si="72"/>
        <v>0</v>
      </c>
      <c r="L131" s="272">
        <f t="shared" si="72"/>
        <v>0</v>
      </c>
      <c r="M131" s="272">
        <f t="shared" si="72"/>
        <v>0</v>
      </c>
      <c r="N131" s="272">
        <f t="shared" si="72"/>
        <v>0</v>
      </c>
      <c r="O131" s="272">
        <f t="shared" si="70"/>
        <v>0</v>
      </c>
    </row>
    <row r="132" spans="1:17" ht="26.25" hidden="1" customHeight="1" x14ac:dyDescent="0.35">
      <c r="A132" s="344"/>
      <c r="B132" s="347"/>
      <c r="C132" s="203" t="s">
        <v>62</v>
      </c>
      <c r="D132" s="272"/>
      <c r="E132" s="272"/>
      <c r="F132" s="272"/>
      <c r="G132" s="272"/>
      <c r="H132" s="272"/>
      <c r="I132" s="272"/>
      <c r="J132" s="272"/>
      <c r="K132" s="272"/>
      <c r="L132" s="272"/>
      <c r="M132" s="272"/>
      <c r="N132" s="272"/>
      <c r="O132" s="272"/>
    </row>
    <row r="133" spans="1:17" ht="39" hidden="1" customHeight="1" x14ac:dyDescent="0.35">
      <c r="A133" s="344"/>
      <c r="B133" s="347"/>
      <c r="C133" s="203" t="s">
        <v>139</v>
      </c>
      <c r="D133" s="272">
        <v>0</v>
      </c>
      <c r="E133" s="272">
        <v>0</v>
      </c>
      <c r="F133" s="272">
        <v>0</v>
      </c>
      <c r="G133" s="272">
        <v>0</v>
      </c>
      <c r="H133" s="272">
        <v>0</v>
      </c>
      <c r="I133" s="272">
        <v>0</v>
      </c>
      <c r="J133" s="272">
        <v>0</v>
      </c>
      <c r="K133" s="272">
        <v>0</v>
      </c>
      <c r="L133" s="272">
        <v>0</v>
      </c>
      <c r="M133" s="272">
        <v>0</v>
      </c>
      <c r="N133" s="272">
        <v>0</v>
      </c>
      <c r="O133" s="272">
        <f t="shared" si="70"/>
        <v>0</v>
      </c>
    </row>
    <row r="134" spans="1:17" ht="33.6" customHeight="1" x14ac:dyDescent="0.35">
      <c r="A134" s="345"/>
      <c r="B134" s="347"/>
      <c r="C134" s="203" t="s">
        <v>8</v>
      </c>
      <c r="D134" s="272">
        <f>Детализация!D61</f>
        <v>47540</v>
      </c>
      <c r="E134" s="272" t="s">
        <v>119</v>
      </c>
      <c r="F134" s="272" t="s">
        <v>119</v>
      </c>
      <c r="G134" s="272" t="s">
        <v>119</v>
      </c>
      <c r="H134" s="272" t="s">
        <v>119</v>
      </c>
      <c r="I134" s="272" t="s">
        <v>119</v>
      </c>
      <c r="J134" s="272" t="s">
        <v>119</v>
      </c>
      <c r="K134" s="272" t="s">
        <v>119</v>
      </c>
      <c r="L134" s="272" t="s">
        <v>119</v>
      </c>
      <c r="M134" s="272" t="s">
        <v>119</v>
      </c>
      <c r="N134" s="272" t="s">
        <v>119</v>
      </c>
      <c r="O134" s="272">
        <f t="shared" si="70"/>
        <v>47540</v>
      </c>
    </row>
    <row r="135" spans="1:17" ht="46.2" customHeight="1" x14ac:dyDescent="0.35">
      <c r="A135" s="202" t="s">
        <v>116</v>
      </c>
      <c r="B135" s="204" t="s">
        <v>114</v>
      </c>
      <c r="C135" s="203" t="s">
        <v>110</v>
      </c>
      <c r="D135" s="272">
        <v>515</v>
      </c>
      <c r="E135" s="272">
        <v>520</v>
      </c>
      <c r="F135" s="272" t="s">
        <v>119</v>
      </c>
      <c r="G135" s="272" t="s">
        <v>119</v>
      </c>
      <c r="H135" s="272" t="s">
        <v>119</v>
      </c>
      <c r="I135" s="272" t="s">
        <v>119</v>
      </c>
      <c r="J135" s="272" t="s">
        <v>119</v>
      </c>
      <c r="K135" s="272" t="s">
        <v>119</v>
      </c>
      <c r="L135" s="272" t="s">
        <v>119</v>
      </c>
      <c r="M135" s="272" t="s">
        <v>119</v>
      </c>
      <c r="N135" s="272" t="s">
        <v>119</v>
      </c>
      <c r="O135" s="273">
        <f>D135+E135</f>
        <v>1035</v>
      </c>
    </row>
    <row r="136" spans="1:17" ht="315.75" customHeight="1" x14ac:dyDescent="0.35">
      <c r="A136" s="308" t="s">
        <v>164</v>
      </c>
      <c r="B136" s="308"/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</row>
    <row r="137" spans="1:17" ht="52.5" customHeight="1" x14ac:dyDescent="0.35">
      <c r="A137" s="309" t="s">
        <v>149</v>
      </c>
      <c r="B137" s="309"/>
      <c r="C137" s="309"/>
      <c r="D137" s="309"/>
      <c r="E137" s="309"/>
      <c r="F137" s="309"/>
      <c r="G137" s="309"/>
      <c r="H137" s="309"/>
      <c r="I137" s="309"/>
      <c r="J137" s="309"/>
      <c r="K137" s="309"/>
      <c r="L137" s="309"/>
      <c r="M137" s="309"/>
      <c r="N137" s="309"/>
      <c r="O137" s="309"/>
    </row>
    <row r="138" spans="1:17" ht="43.2" customHeight="1" x14ac:dyDescent="0.35">
      <c r="H138" s="173"/>
      <c r="I138" s="173"/>
      <c r="J138" s="173"/>
      <c r="K138" s="173"/>
      <c r="L138" s="173"/>
      <c r="M138" s="173"/>
      <c r="N138" s="173"/>
    </row>
    <row r="139" spans="1:17" ht="48.45" customHeight="1" x14ac:dyDescent="0.35">
      <c r="Q139" s="173"/>
    </row>
    <row r="140" spans="1:17" ht="15.75" customHeight="1" x14ac:dyDescent="0.35">
      <c r="Q140" s="173"/>
    </row>
    <row r="141" spans="1:17" ht="15.75" customHeight="1" x14ac:dyDescent="0.35">
      <c r="Q141" s="173"/>
    </row>
    <row r="142" spans="1:17" ht="15.75" customHeight="1" x14ac:dyDescent="0.35">
      <c r="Q142" s="173"/>
    </row>
    <row r="143" spans="1:17" ht="15.75" customHeight="1" x14ac:dyDescent="0.35">
      <c r="Q143" s="173"/>
    </row>
    <row r="144" spans="1:17" ht="15.75" customHeight="1" x14ac:dyDescent="0.35">
      <c r="Q144" s="173"/>
    </row>
    <row r="145" spans="17:17" ht="15.75" customHeight="1" x14ac:dyDescent="0.35">
      <c r="Q145" s="173"/>
    </row>
    <row r="146" spans="17:17" ht="15.75" customHeight="1" x14ac:dyDescent="0.35">
      <c r="Q146" s="173"/>
    </row>
    <row r="147" spans="17:17" ht="15.75" customHeight="1" x14ac:dyDescent="0.35">
      <c r="Q147" s="173"/>
    </row>
    <row r="148" spans="17:17" ht="15.75" customHeight="1" x14ac:dyDescent="0.35">
      <c r="Q148" s="173"/>
    </row>
    <row r="149" spans="17:17" ht="15.75" customHeight="1" x14ac:dyDescent="0.35">
      <c r="Q149" s="173"/>
    </row>
    <row r="150" spans="17:17" ht="15.75" customHeight="1" x14ac:dyDescent="0.35">
      <c r="Q150" s="173"/>
    </row>
    <row r="151" spans="17:17" ht="15.75" customHeight="1" x14ac:dyDescent="0.35">
      <c r="Q151" s="173"/>
    </row>
    <row r="152" spans="17:17" ht="15.75" customHeight="1" x14ac:dyDescent="0.35">
      <c r="Q152" s="173"/>
    </row>
    <row r="153" spans="17:17" ht="15.75" customHeight="1" x14ac:dyDescent="0.35">
      <c r="Q153" s="173"/>
    </row>
    <row r="154" spans="17:17" ht="15.75" customHeight="1" x14ac:dyDescent="0.35">
      <c r="Q154" s="173"/>
    </row>
  </sheetData>
  <sheetProtection selectLockedCells="1" selectUnlockedCells="1"/>
  <autoFilter ref="A9:P137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217">
    <mergeCell ref="O123:O124"/>
    <mergeCell ref="M123:M124"/>
    <mergeCell ref="M128:M129"/>
    <mergeCell ref="N14:N15"/>
    <mergeCell ref="N30:N31"/>
    <mergeCell ref="N34:N35"/>
    <mergeCell ref="N48:N49"/>
    <mergeCell ref="N52:N53"/>
    <mergeCell ref="N56:N57"/>
    <mergeCell ref="N60:N61"/>
    <mergeCell ref="N66:N67"/>
    <mergeCell ref="N73:N74"/>
    <mergeCell ref="N90:N91"/>
    <mergeCell ref="N99:N100"/>
    <mergeCell ref="N116:N117"/>
    <mergeCell ref="N123:N124"/>
    <mergeCell ref="N128:N129"/>
    <mergeCell ref="M14:M15"/>
    <mergeCell ref="M30:M31"/>
    <mergeCell ref="M34:M35"/>
    <mergeCell ref="M48:M49"/>
    <mergeCell ref="M52:M53"/>
    <mergeCell ref="M56:M57"/>
    <mergeCell ref="M60:M61"/>
    <mergeCell ref="M66:M67"/>
    <mergeCell ref="M73:M74"/>
    <mergeCell ref="K73:K74"/>
    <mergeCell ref="M90:M91"/>
    <mergeCell ref="M99:M100"/>
    <mergeCell ref="M116:M117"/>
    <mergeCell ref="L90:L91"/>
    <mergeCell ref="L99:L100"/>
    <mergeCell ref="L116:L117"/>
    <mergeCell ref="L123:L124"/>
    <mergeCell ref="L128:L129"/>
    <mergeCell ref="K14:K15"/>
    <mergeCell ref="K30:K31"/>
    <mergeCell ref="K34:K35"/>
    <mergeCell ref="K48:K49"/>
    <mergeCell ref="K52:K53"/>
    <mergeCell ref="K56:K57"/>
    <mergeCell ref="K60:K61"/>
    <mergeCell ref="K66:K67"/>
    <mergeCell ref="L14:L15"/>
    <mergeCell ref="L30:L31"/>
    <mergeCell ref="L34:L35"/>
    <mergeCell ref="L48:L49"/>
    <mergeCell ref="L52:L53"/>
    <mergeCell ref="L56:L57"/>
    <mergeCell ref="L60:L61"/>
    <mergeCell ref="L66:L67"/>
    <mergeCell ref="L73:L74"/>
    <mergeCell ref="K90:K91"/>
    <mergeCell ref="K99:K100"/>
    <mergeCell ref="K116:K117"/>
    <mergeCell ref="K123:K124"/>
    <mergeCell ref="K128:K129"/>
    <mergeCell ref="J56:J57"/>
    <mergeCell ref="J60:J61"/>
    <mergeCell ref="J66:J67"/>
    <mergeCell ref="J73:J74"/>
    <mergeCell ref="I14:I15"/>
    <mergeCell ref="I30:I31"/>
    <mergeCell ref="I34:I35"/>
    <mergeCell ref="I48:I49"/>
    <mergeCell ref="I56:I57"/>
    <mergeCell ref="I60:I61"/>
    <mergeCell ref="I66:I67"/>
    <mergeCell ref="I73:I74"/>
    <mergeCell ref="I52:I53"/>
    <mergeCell ref="J14:J15"/>
    <mergeCell ref="F34:F35"/>
    <mergeCell ref="G34:G35"/>
    <mergeCell ref="D52:D53"/>
    <mergeCell ref="E52:E53"/>
    <mergeCell ref="F52:F53"/>
    <mergeCell ref="G52:G53"/>
    <mergeCell ref="H52:H53"/>
    <mergeCell ref="J30:J31"/>
    <mergeCell ref="J34:J35"/>
    <mergeCell ref="J48:J49"/>
    <mergeCell ref="J52:J53"/>
    <mergeCell ref="G48:G49"/>
    <mergeCell ref="H48:H49"/>
    <mergeCell ref="O73:O74"/>
    <mergeCell ref="D73:D74"/>
    <mergeCell ref="E73:E74"/>
    <mergeCell ref="F73:F74"/>
    <mergeCell ref="G73:G74"/>
    <mergeCell ref="H73:H74"/>
    <mergeCell ref="A76:A79"/>
    <mergeCell ref="G1:O1"/>
    <mergeCell ref="G3:O3"/>
    <mergeCell ref="A6:O6"/>
    <mergeCell ref="A50:A53"/>
    <mergeCell ref="B50:B53"/>
    <mergeCell ref="A30:A31"/>
    <mergeCell ref="B28:B31"/>
    <mergeCell ref="A46:A49"/>
    <mergeCell ref="B46:B49"/>
    <mergeCell ref="A7:O7"/>
    <mergeCell ref="D9:O9"/>
    <mergeCell ref="C9:C11"/>
    <mergeCell ref="G5:O5"/>
    <mergeCell ref="A9:A11"/>
    <mergeCell ref="B9:B11"/>
    <mergeCell ref="D34:D35"/>
    <mergeCell ref="E34:E35"/>
    <mergeCell ref="F60:F61"/>
    <mergeCell ref="G99:G100"/>
    <mergeCell ref="H99:H100"/>
    <mergeCell ref="H116:H117"/>
    <mergeCell ref="A126:A129"/>
    <mergeCell ref="B126:B129"/>
    <mergeCell ref="A121:A125"/>
    <mergeCell ref="B121:B125"/>
    <mergeCell ref="A103:A107"/>
    <mergeCell ref="B103:B107"/>
    <mergeCell ref="E116:E117"/>
    <mergeCell ref="F116:F117"/>
    <mergeCell ref="G116:G117"/>
    <mergeCell ref="A108:A110"/>
    <mergeCell ref="B108:B110"/>
    <mergeCell ref="B76:B79"/>
    <mergeCell ref="A88:A90"/>
    <mergeCell ref="A130:A134"/>
    <mergeCell ref="B130:B134"/>
    <mergeCell ref="F128:F129"/>
    <mergeCell ref="G128:G129"/>
    <mergeCell ref="H128:H129"/>
    <mergeCell ref="D128:D129"/>
    <mergeCell ref="E128:E129"/>
    <mergeCell ref="D116:D117"/>
    <mergeCell ref="D99:D100"/>
    <mergeCell ref="E99:E100"/>
    <mergeCell ref="F99:F100"/>
    <mergeCell ref="D123:D124"/>
    <mergeCell ref="E123:E124"/>
    <mergeCell ref="F123:F124"/>
    <mergeCell ref="G123:G124"/>
    <mergeCell ref="H123:H124"/>
    <mergeCell ref="C116:C117"/>
    <mergeCell ref="I128:I129"/>
    <mergeCell ref="J90:J91"/>
    <mergeCell ref="J99:J100"/>
    <mergeCell ref="J116:J117"/>
    <mergeCell ref="J123:J124"/>
    <mergeCell ref="J128:J129"/>
    <mergeCell ref="B64:B67"/>
    <mergeCell ref="B84:B87"/>
    <mergeCell ref="E90:E91"/>
    <mergeCell ref="I123:I124"/>
    <mergeCell ref="I90:I91"/>
    <mergeCell ref="I99:I100"/>
    <mergeCell ref="I116:I117"/>
    <mergeCell ref="F90:F91"/>
    <mergeCell ref="G90:G91"/>
    <mergeCell ref="H90:H91"/>
    <mergeCell ref="D90:D91"/>
    <mergeCell ref="A62:A63"/>
    <mergeCell ref="B58:B61"/>
    <mergeCell ref="A12:A27"/>
    <mergeCell ref="B12:B27"/>
    <mergeCell ref="D60:D61"/>
    <mergeCell ref="E60:E61"/>
    <mergeCell ref="C14:C15"/>
    <mergeCell ref="A111:A113"/>
    <mergeCell ref="B111:B113"/>
    <mergeCell ref="A84:A85"/>
    <mergeCell ref="A136:O136"/>
    <mergeCell ref="A137:O137"/>
    <mergeCell ref="F14:F15"/>
    <mergeCell ref="G14:G15"/>
    <mergeCell ref="H14:H15"/>
    <mergeCell ref="G66:G67"/>
    <mergeCell ref="H66:H67"/>
    <mergeCell ref="D30:D31"/>
    <mergeCell ref="G30:G31"/>
    <mergeCell ref="H30:H31"/>
    <mergeCell ref="D48:D49"/>
    <mergeCell ref="F66:F67"/>
    <mergeCell ref="H34:H35"/>
    <mergeCell ref="E30:E31"/>
    <mergeCell ref="F30:F31"/>
    <mergeCell ref="G60:G61"/>
    <mergeCell ref="H60:H61"/>
    <mergeCell ref="H56:H57"/>
    <mergeCell ref="D56:D57"/>
    <mergeCell ref="E56:E57"/>
    <mergeCell ref="F56:F57"/>
    <mergeCell ref="G56:G57"/>
    <mergeCell ref="D66:D67"/>
    <mergeCell ref="F48:F49"/>
    <mergeCell ref="O116:O117"/>
    <mergeCell ref="C128:C129"/>
    <mergeCell ref="O128:O129"/>
    <mergeCell ref="A32:A39"/>
    <mergeCell ref="B32:B39"/>
    <mergeCell ref="A40:A45"/>
    <mergeCell ref="B40:B45"/>
    <mergeCell ref="O14:O15"/>
    <mergeCell ref="C34:C35"/>
    <mergeCell ref="O34:O35"/>
    <mergeCell ref="A80:A83"/>
    <mergeCell ref="B80:B83"/>
    <mergeCell ref="B68:B75"/>
    <mergeCell ref="A97:A102"/>
    <mergeCell ref="B97:B102"/>
    <mergeCell ref="A114:A120"/>
    <mergeCell ref="B114:B120"/>
    <mergeCell ref="E66:E67"/>
    <mergeCell ref="E48:E49"/>
    <mergeCell ref="D14:D15"/>
    <mergeCell ref="E14:E15"/>
    <mergeCell ref="A54:A57"/>
    <mergeCell ref="B54:B57"/>
    <mergeCell ref="A58:A61"/>
  </mergeCells>
  <printOptions horizontalCentered="1"/>
  <pageMargins left="0.70866141732283472" right="0.70866141732283472" top="1.1811023622047245" bottom="0.74803149606299213" header="0.31496062992125984" footer="0.31496062992125984"/>
  <pageSetup paperSize="9" scale="31" firstPageNumber="66" fitToHeight="0" orientation="landscape" useFirstPageNumber="1" r:id="rId1"/>
  <headerFooter>
    <oddHeader>&amp;C&amp;"Times New Roman,обычный"&amp;38&amp;P</oddHeader>
  </headerFooter>
  <rowBreaks count="2" manualBreakCount="2">
    <brk id="87" max="14" man="1"/>
    <brk id="120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view="pageBreakPreview" zoomScaleNormal="65" workbookViewId="0">
      <selection activeCell="E13" sqref="E13"/>
    </sheetView>
  </sheetViews>
  <sheetFormatPr defaultColWidth="8.44140625" defaultRowHeight="15.75" customHeight="1" x14ac:dyDescent="0.3"/>
  <cols>
    <col min="1" max="1" width="22.44140625" customWidth="1"/>
    <col min="2" max="2" width="17" customWidth="1"/>
    <col min="3" max="4" width="14.44140625" customWidth="1"/>
    <col min="5" max="5" width="19.44140625" customWidth="1"/>
    <col min="6" max="6" width="17.44140625" customWidth="1"/>
    <col min="7" max="7" width="14.44140625" bestFit="1" customWidth="1"/>
    <col min="8" max="14" width="14.44140625" customWidth="1"/>
    <col min="15" max="15" width="11.44140625" bestFit="1" customWidth="1"/>
  </cols>
  <sheetData>
    <row r="1" spans="1:15" ht="14.4" x14ac:dyDescent="0.3">
      <c r="A1" s="4"/>
      <c r="B1" s="5" t="s">
        <v>5</v>
      </c>
      <c r="C1" s="5">
        <v>2020</v>
      </c>
      <c r="D1" s="5">
        <v>2021</v>
      </c>
      <c r="E1" s="5">
        <v>2022</v>
      </c>
      <c r="F1" s="5">
        <v>2023</v>
      </c>
      <c r="G1" s="5">
        <v>2024</v>
      </c>
      <c r="H1" s="5">
        <v>2025</v>
      </c>
      <c r="I1" s="5">
        <v>2026</v>
      </c>
      <c r="J1" s="5">
        <v>2027</v>
      </c>
      <c r="K1" s="5">
        <v>2028</v>
      </c>
      <c r="L1" s="5">
        <v>2029</v>
      </c>
      <c r="M1" s="5">
        <v>2030</v>
      </c>
      <c r="N1" s="13"/>
    </row>
    <row r="2" spans="1:15" ht="18" x14ac:dyDescent="0.3">
      <c r="A2" s="6" t="s">
        <v>94</v>
      </c>
      <c r="B2" s="105">
        <f>SUM(C2:M2)</f>
        <v>952047.86999999965</v>
      </c>
      <c r="C2" s="105">
        <f>C3+C4</f>
        <v>266433.19</v>
      </c>
      <c r="D2" s="105">
        <f>D3+D4</f>
        <v>264764.77999999997</v>
      </c>
      <c r="E2" s="105">
        <f>E3+E4</f>
        <v>48275.6</v>
      </c>
      <c r="F2" s="105">
        <f>F3+F4</f>
        <v>63409.2</v>
      </c>
      <c r="G2" s="105">
        <f>G3+G4</f>
        <v>61852.7</v>
      </c>
      <c r="H2" s="106">
        <f t="shared" ref="H2:M2" si="0">H3+H4</f>
        <v>65673.899999999994</v>
      </c>
      <c r="I2" s="106">
        <f t="shared" si="0"/>
        <v>36327.699999999997</v>
      </c>
      <c r="J2" s="106">
        <f t="shared" si="0"/>
        <v>36327.699999999997</v>
      </c>
      <c r="K2" s="106">
        <f t="shared" si="0"/>
        <v>36327.699999999997</v>
      </c>
      <c r="L2" s="106">
        <f t="shared" si="0"/>
        <v>36327.699999999997</v>
      </c>
      <c r="M2" s="106">
        <f t="shared" si="0"/>
        <v>36327.699999999997</v>
      </c>
      <c r="N2" s="14"/>
    </row>
    <row r="3" spans="1:15" ht="18" x14ac:dyDescent="0.3">
      <c r="A3" s="6" t="s">
        <v>71</v>
      </c>
      <c r="B3" s="105">
        <f>SUM(C3:M3)</f>
        <v>549286.87</v>
      </c>
      <c r="C3" s="105">
        <f>'Прогноз прил 3'!D121+'Прогноз прил 3'!D130</f>
        <v>229840.99000000002</v>
      </c>
      <c r="D3" s="105">
        <f>SUM('Прогноз прил 3'!E121,'Прогноз прил 3'!E130)</f>
        <v>226595.08</v>
      </c>
      <c r="E3" s="105">
        <f>SUM('Прогноз прил 3'!F121,'Прогноз прил 3'!F130)</f>
        <v>13314.6</v>
      </c>
      <c r="F3" s="105">
        <f>SUM('Прогноз прил 3'!G121,'Прогноз прил 3'!G130)</f>
        <v>25470</v>
      </c>
      <c r="G3" s="105">
        <f>SUM('Прогноз прил 3'!H121,'Прогноз прил 3'!H130)</f>
        <v>24720</v>
      </c>
      <c r="H3" s="105">
        <f>SUM('Прогноз прил 3'!I121,'Прогноз прил 3'!I130)</f>
        <v>29346.2</v>
      </c>
      <c r="I3" s="105">
        <f>SUM('Прогноз прил 3'!J121,'Прогноз прил 3'!J130)</f>
        <v>0</v>
      </c>
      <c r="J3" s="105">
        <f>SUM('Прогноз прил 3'!K121,'Прогноз прил 3'!K130)</f>
        <v>0</v>
      </c>
      <c r="K3" s="105">
        <f>SUM('Прогноз прил 3'!L121,'Прогноз прил 3'!L130)</f>
        <v>0</v>
      </c>
      <c r="L3" s="105">
        <f>SUM('Прогноз прил 3'!M121,'Прогноз прил 3'!M130)</f>
        <v>0</v>
      </c>
      <c r="M3" s="105">
        <f>SUM('Прогноз прил 3'!N121,'Прогноз прил 3'!N130)</f>
        <v>0</v>
      </c>
      <c r="N3" s="14"/>
    </row>
    <row r="4" spans="1:15" ht="18" customHeight="1" x14ac:dyDescent="0.3">
      <c r="A4" s="6" t="s">
        <v>72</v>
      </c>
      <c r="B4" s="105">
        <f>SUM(C4:M4)</f>
        <v>402761.00000000006</v>
      </c>
      <c r="C4" s="105">
        <f>'Прогноз прил 3'!D126</f>
        <v>36592.199999999997</v>
      </c>
      <c r="D4" s="105">
        <f>'Прогноз прил 3'!E126</f>
        <v>38169.699999999997</v>
      </c>
      <c r="E4" s="105">
        <f>'Прогноз прил 3'!F126</f>
        <v>34961</v>
      </c>
      <c r="F4" s="105">
        <f>'Прогноз прил 3'!G126</f>
        <v>37939.199999999997</v>
      </c>
      <c r="G4" s="105">
        <f>'Прогноз прил 3'!H126</f>
        <v>37132.699999999997</v>
      </c>
      <c r="H4" s="105">
        <f>'Прогноз прил 3'!I126</f>
        <v>36327.699999999997</v>
      </c>
      <c r="I4" s="105">
        <f>'Прогноз прил 3'!J126</f>
        <v>36327.699999999997</v>
      </c>
      <c r="J4" s="105">
        <f>'Прогноз прил 3'!K126</f>
        <v>36327.699999999997</v>
      </c>
      <c r="K4" s="105">
        <f>'Прогноз прил 3'!L126</f>
        <v>36327.699999999997</v>
      </c>
      <c r="L4" s="105">
        <f>'Прогноз прил 3'!M126</f>
        <v>36327.699999999997</v>
      </c>
      <c r="M4" s="105">
        <f>'Прогноз прил 3'!N126</f>
        <v>36327.699999999997</v>
      </c>
      <c r="N4" s="14"/>
    </row>
    <row r="5" spans="1:15" ht="15" customHeight="1" x14ac:dyDescent="0.3">
      <c r="A5" s="6"/>
      <c r="B5" s="105"/>
      <c r="C5" s="105"/>
      <c r="D5" s="105"/>
      <c r="E5" s="105"/>
      <c r="F5" s="105"/>
      <c r="G5" s="105"/>
      <c r="H5" s="107"/>
      <c r="I5" s="107"/>
      <c r="J5" s="107"/>
      <c r="K5" s="107"/>
      <c r="L5" s="107"/>
      <c r="M5" s="107"/>
      <c r="N5" s="14"/>
    </row>
    <row r="6" spans="1:15" ht="17.25" customHeight="1" x14ac:dyDescent="0.35">
      <c r="A6" s="7"/>
      <c r="B6" s="108"/>
      <c r="C6" s="108"/>
      <c r="D6" s="108"/>
      <c r="E6" s="108"/>
      <c r="F6" s="108"/>
      <c r="G6" s="108"/>
      <c r="H6" s="109"/>
      <c r="I6" s="109"/>
      <c r="J6" s="109"/>
      <c r="K6" s="109"/>
      <c r="L6" s="109"/>
      <c r="M6" s="109"/>
      <c r="N6" s="15"/>
    </row>
    <row r="7" spans="1:15" ht="17.25" customHeight="1" x14ac:dyDescent="0.3">
      <c r="A7" s="6" t="s">
        <v>73</v>
      </c>
      <c r="B7" s="105">
        <f t="shared" ref="B7:M7" si="1">SUM(B8:B9)</f>
        <v>33814518.288819999</v>
      </c>
      <c r="C7" s="105">
        <f t="shared" si="1"/>
        <v>3061012.0599999996</v>
      </c>
      <c r="D7" s="105">
        <f t="shared" si="1"/>
        <v>3745349.4888199996</v>
      </c>
      <c r="E7" s="105">
        <f t="shared" si="1"/>
        <v>3901939.09</v>
      </c>
      <c r="F7" s="105">
        <f t="shared" si="1"/>
        <v>3792294.8500000006</v>
      </c>
      <c r="G7" s="105">
        <f t="shared" si="1"/>
        <v>2034939.5999999999</v>
      </c>
      <c r="H7" s="105">
        <f t="shared" si="1"/>
        <v>3135148.2</v>
      </c>
      <c r="I7" s="105">
        <f t="shared" si="1"/>
        <v>2828767</v>
      </c>
      <c r="J7" s="105">
        <f t="shared" si="1"/>
        <v>2828767</v>
      </c>
      <c r="K7" s="105">
        <f t="shared" si="1"/>
        <v>2828767</v>
      </c>
      <c r="L7" s="105">
        <f t="shared" si="1"/>
        <v>2828767</v>
      </c>
      <c r="M7" s="105">
        <f t="shared" si="1"/>
        <v>2828767</v>
      </c>
      <c r="N7" s="14">
        <f>B2+B12+B17</f>
        <v>32217462.188819993</v>
      </c>
      <c r="O7" s="3">
        <f>C2+C12+C17</f>
        <v>2866952.86</v>
      </c>
    </row>
    <row r="8" spans="1:15" ht="17.25" customHeight="1" x14ac:dyDescent="0.3">
      <c r="A8" s="6" t="s">
        <v>71</v>
      </c>
      <c r="B8" s="105">
        <f>C8+D8+E8+F8+G8+H8+I8+J8+K8+L8+M8</f>
        <v>4193657.9588200003</v>
      </c>
      <c r="C8" s="105">
        <f t="shared" ref="C8:M8" si="2">C3+C13+C18</f>
        <v>570326.76</v>
      </c>
      <c r="D8" s="105">
        <f t="shared" si="2"/>
        <v>563229.80882000003</v>
      </c>
      <c r="E8" s="105">
        <f t="shared" si="2"/>
        <v>536815.6</v>
      </c>
      <c r="F8" s="105">
        <f t="shared" si="2"/>
        <v>725252.89</v>
      </c>
      <c r="G8" s="105">
        <f t="shared" si="2"/>
        <v>569586.69999999995</v>
      </c>
      <c r="H8" s="105">
        <f t="shared" si="2"/>
        <v>229196.2</v>
      </c>
      <c r="I8" s="105">
        <f t="shared" si="2"/>
        <v>199850</v>
      </c>
      <c r="J8" s="105">
        <f t="shared" si="2"/>
        <v>199850</v>
      </c>
      <c r="K8" s="105">
        <f t="shared" si="2"/>
        <v>199850</v>
      </c>
      <c r="L8" s="105">
        <f t="shared" si="2"/>
        <v>199850</v>
      </c>
      <c r="M8" s="105">
        <f t="shared" si="2"/>
        <v>199850</v>
      </c>
      <c r="N8" s="14">
        <f>B3+B13+B18</f>
        <v>4193657.9588199998</v>
      </c>
    </row>
    <row r="9" spans="1:15" ht="17.25" customHeight="1" x14ac:dyDescent="0.3">
      <c r="A9" s="6" t="s">
        <v>72</v>
      </c>
      <c r="B9" s="105">
        <f>C9+D9+E9+F9+G9+H9+I9+J9+K9+L9+M9</f>
        <v>29620860.329999998</v>
      </c>
      <c r="C9" s="105">
        <f>'Прогноз прил 3'!D12-C8</f>
        <v>2490685.2999999998</v>
      </c>
      <c r="D9" s="105">
        <f>'Прогноз прил 3'!E12-D8</f>
        <v>3182119.6799999997</v>
      </c>
      <c r="E9" s="105">
        <f>'Прогноз прил 3'!F12-E8</f>
        <v>3365123.4899999998</v>
      </c>
      <c r="F9" s="105">
        <f>'Прогноз прил 3'!G12-F8</f>
        <v>3067041.9600000004</v>
      </c>
      <c r="G9" s="105">
        <f>'Прогноз прил 3'!H12-G8</f>
        <v>1465352.9</v>
      </c>
      <c r="H9" s="105">
        <f>'Прогноз прил 3'!I12-H8</f>
        <v>2905952</v>
      </c>
      <c r="I9" s="105">
        <f>'Прогноз прил 3'!J12-I8</f>
        <v>2628917</v>
      </c>
      <c r="J9" s="105">
        <f>'Прогноз прил 3'!K12-J8</f>
        <v>2628917</v>
      </c>
      <c r="K9" s="105">
        <f>'Прогноз прил 3'!L12-K8</f>
        <v>2628917</v>
      </c>
      <c r="L9" s="105">
        <f>'Прогноз прил 3'!M12-L8</f>
        <v>2628917</v>
      </c>
      <c r="M9" s="105">
        <f>'Прогноз прил 3'!N12-M8</f>
        <v>2628917</v>
      </c>
      <c r="N9" s="14"/>
    </row>
    <row r="10" spans="1:15" ht="15.75" customHeight="1" x14ac:dyDescent="0.3">
      <c r="A10" s="6"/>
      <c r="B10" s="105"/>
      <c r="C10" s="105"/>
      <c r="D10" s="105"/>
      <c r="E10" s="105"/>
      <c r="F10" s="105"/>
      <c r="G10" s="105"/>
      <c r="H10" s="107"/>
      <c r="I10" s="107"/>
      <c r="J10" s="107"/>
      <c r="K10" s="107"/>
      <c r="L10" s="107"/>
      <c r="M10" s="107"/>
      <c r="N10" s="14"/>
    </row>
    <row r="11" spans="1:15" ht="15.75" customHeight="1" x14ac:dyDescent="0.3">
      <c r="A11" s="6"/>
      <c r="B11" s="105"/>
      <c r="C11" s="105"/>
      <c r="D11" s="105"/>
      <c r="E11" s="105"/>
      <c r="F11" s="105"/>
      <c r="G11" s="105"/>
      <c r="H11" s="107"/>
      <c r="I11" s="107"/>
      <c r="J11" s="107"/>
      <c r="K11" s="107"/>
      <c r="L11" s="107"/>
      <c r="M11" s="107"/>
      <c r="N11" s="14"/>
      <c r="O11" s="3"/>
    </row>
    <row r="12" spans="1:15" ht="15.75" customHeight="1" x14ac:dyDescent="0.3">
      <c r="A12" s="6" t="s">
        <v>74</v>
      </c>
      <c r="B12" s="105">
        <f>C12+D12+E12+F12+G12+H12+I12+J12+K12+L12+M12</f>
        <v>29046838.918819994</v>
      </c>
      <c r="C12" s="105">
        <f t="shared" ref="C12:M12" si="3">C13+C14</f>
        <v>2399039.27</v>
      </c>
      <c r="D12" s="105">
        <f t="shared" si="3"/>
        <v>2802075.7088199998</v>
      </c>
      <c r="E12" s="105">
        <f t="shared" si="3"/>
        <v>3524755.19</v>
      </c>
      <c r="F12" s="105">
        <f>F13+F14</f>
        <v>3379625.0500000003</v>
      </c>
      <c r="G12" s="105">
        <f t="shared" si="3"/>
        <v>1673789.7999999998</v>
      </c>
      <c r="H12" s="105">
        <f t="shared" si="3"/>
        <v>2770156.9</v>
      </c>
      <c r="I12" s="105">
        <f t="shared" si="3"/>
        <v>2499479.4</v>
      </c>
      <c r="J12" s="105">
        <f t="shared" si="3"/>
        <v>2499479.4</v>
      </c>
      <c r="K12" s="105">
        <f t="shared" si="3"/>
        <v>2499479.4</v>
      </c>
      <c r="L12" s="105">
        <f t="shared" si="3"/>
        <v>2499479.4</v>
      </c>
      <c r="M12" s="105">
        <f t="shared" si="3"/>
        <v>2499479.4</v>
      </c>
      <c r="N12" s="14"/>
    </row>
    <row r="13" spans="1:15" ht="15.75" customHeight="1" x14ac:dyDescent="0.3">
      <c r="A13" s="6" t="s">
        <v>71</v>
      </c>
      <c r="B13" s="105">
        <f>C13+D13+E13+F13+G13+H13+I13+J13+K13+L13+M13</f>
        <v>1445396.7888200001</v>
      </c>
      <c r="C13" s="105">
        <f>'Прогноз прил 3'!D88+'Прогноз прил 3'!D68+16928.2+8910</f>
        <v>140340.47</v>
      </c>
      <c r="D13" s="105">
        <f>'Прогноз прил 3'!E88+'Прогноз прил 3'!E68</f>
        <v>136382.72882000002</v>
      </c>
      <c r="E13" s="105">
        <f>'Прогноз прил 3'!F88+'Прогноз прил 3'!F68</f>
        <v>323724</v>
      </c>
      <c r="F13" s="105">
        <f>'Прогноз прил 3'!G88+'Прогноз прил 3'!G68</f>
        <v>499932.89</v>
      </c>
      <c r="G13" s="105">
        <f>'Прогноз прил 3'!H88+'Прогноз прил 3'!H68</f>
        <v>345016.7</v>
      </c>
      <c r="H13" s="105">
        <f>'Прогноз прил 3'!I88+'Прогноз прил 3'!I68</f>
        <v>0</v>
      </c>
      <c r="I13" s="105">
        <f>'Прогноз прил 3'!J88+'Прогноз прил 3'!J68</f>
        <v>0</v>
      </c>
      <c r="J13" s="105">
        <f>'Прогноз прил 3'!K88+'Прогноз прил 3'!K68</f>
        <v>0</v>
      </c>
      <c r="K13" s="105">
        <f>'Прогноз прил 3'!L88+'Прогноз прил 3'!L68</f>
        <v>0</v>
      </c>
      <c r="L13" s="105">
        <f>'Прогноз прил 3'!M88+'Прогноз прил 3'!M68</f>
        <v>0</v>
      </c>
      <c r="M13" s="105">
        <f>'Прогноз прил 3'!N88+'Прогноз прил 3'!N68</f>
        <v>0</v>
      </c>
      <c r="N13" s="14"/>
    </row>
    <row r="14" spans="1:15" ht="15.75" customHeight="1" x14ac:dyDescent="0.3">
      <c r="A14" s="6" t="s">
        <v>72</v>
      </c>
      <c r="B14" s="105">
        <f>C14+D14+E14+F14+G14+H14+I14+J14+K14+L14+M14</f>
        <v>27601442.129999992</v>
      </c>
      <c r="C14" s="105">
        <f>'Прогноз прил 3'!D46+'Прогноз прил 3'!D50+'Прогноз прил 3'!D54+'Прогноз прил 3'!D58+'Прогноз прил 3'!D64+'Прогноз прил 3'!D84+'Прогноз прил 3'!D79+'Прогноз прил 3'!D80-16928.2-8910</f>
        <v>2258698.7999999998</v>
      </c>
      <c r="D14" s="105">
        <f>'Прогноз прил 3'!E46+'Прогноз прил 3'!E50+'Прогноз прил 3'!E54+'Прогноз прил 3'!E58+'Прогноз прил 3'!E64+'Прогноз прил 3'!E84+'Прогноз прил 3'!E79+'Прогноз прил 3'!E80</f>
        <v>2665692.98</v>
      </c>
      <c r="E14" s="105">
        <f>'Прогноз прил 3'!F46+'Прогноз прил 3'!F50+'Прогноз прил 3'!F54+'Прогноз прил 3'!F58+'Прогноз прил 3'!F64+'Прогноз прил 3'!F84+'Прогноз прил 3'!F79+'Прогноз прил 3'!F80</f>
        <v>3201031.19</v>
      </c>
      <c r="F14" s="105">
        <f>'Прогноз прил 3'!G46+'Прогноз прил 3'!G50+'Прогноз прил 3'!G54+'Прогноз прил 3'!G58+'Прогноз прил 3'!G64+'Прогноз прил 3'!G84+'Прогноз прил 3'!G79+'Прогноз прил 3'!G80</f>
        <v>2879692.16</v>
      </c>
      <c r="G14" s="105">
        <f>'Прогноз прил 3'!H46+'Прогноз прил 3'!H50+'Прогноз прил 3'!H54+'Прогноз прил 3'!H58+'Прогноз прил 3'!H64+'Прогноз прил 3'!H84+'Прогноз прил 3'!H79+'Прогноз прил 3'!H80</f>
        <v>1328773.0999999999</v>
      </c>
      <c r="H14" s="105">
        <f>'Прогноз прил 3'!I46+'Прогноз прил 3'!I50+'Прогноз прил 3'!I54+'Прогноз прил 3'!I58+'Прогноз прил 3'!I64+'Прогноз прил 3'!I84+'Прогноз прил 3'!I79+'Прогноз прил 3'!I80</f>
        <v>2770156.9</v>
      </c>
      <c r="I14" s="105">
        <f>'Прогноз прил 3'!J46+'Прогноз прил 3'!J50+'Прогноз прил 3'!J54+'Прогноз прил 3'!J58+'Прогноз прил 3'!J64+'Прогноз прил 3'!J84+'Прогноз прил 3'!J79+'Прогноз прил 3'!J80</f>
        <v>2499479.4</v>
      </c>
      <c r="J14" s="105">
        <f>'Прогноз прил 3'!K46+'Прогноз прил 3'!K50+'Прогноз прил 3'!K54+'Прогноз прил 3'!K58+'Прогноз прил 3'!K64+'Прогноз прил 3'!K84+'Прогноз прил 3'!K79+'Прогноз прил 3'!K80</f>
        <v>2499479.4</v>
      </c>
      <c r="K14" s="105">
        <f>'Прогноз прил 3'!L46+'Прогноз прил 3'!L50+'Прогноз прил 3'!L54+'Прогноз прил 3'!L58+'Прогноз прил 3'!L64+'Прогноз прил 3'!L84+'Прогноз прил 3'!L79+'Прогноз прил 3'!L80</f>
        <v>2499479.4</v>
      </c>
      <c r="L14" s="105">
        <f>'Прогноз прил 3'!M46+'Прогноз прил 3'!M50+'Прогноз прил 3'!M54+'Прогноз прил 3'!M58+'Прогноз прил 3'!M64+'Прогноз прил 3'!M84+'Прогноз прил 3'!M79+'Прогноз прил 3'!M80</f>
        <v>2499479.4</v>
      </c>
      <c r="M14" s="105">
        <f>'Прогноз прил 3'!N46+'Прогноз прил 3'!N50+'Прогноз прил 3'!N54+'Прогноз прил 3'!N58+'Прогноз прил 3'!N64+'Прогноз прил 3'!N84+'Прогноз прил 3'!N79+'Прогноз прил 3'!N80</f>
        <v>2499479.4</v>
      </c>
      <c r="N14" s="14"/>
    </row>
    <row r="15" spans="1:15" ht="15.75" customHeight="1" x14ac:dyDescent="0.35">
      <c r="A15" s="7"/>
      <c r="B15" s="110"/>
      <c r="C15" s="110"/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6"/>
    </row>
    <row r="16" spans="1:15" ht="17.25" customHeight="1" x14ac:dyDescent="0.35">
      <c r="A16" s="7"/>
      <c r="B16" s="110"/>
      <c r="C16" s="110"/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6"/>
    </row>
    <row r="17" spans="1:14" ht="15.75" customHeight="1" x14ac:dyDescent="0.35">
      <c r="A17" s="6" t="s">
        <v>95</v>
      </c>
      <c r="B17" s="108">
        <f t="shared" ref="B17:M17" si="4">B18+B19</f>
        <v>2218575.4</v>
      </c>
      <c r="C17" s="108">
        <f t="shared" si="4"/>
        <v>201480.4</v>
      </c>
      <c r="D17" s="108">
        <f t="shared" si="4"/>
        <v>201805.7</v>
      </c>
      <c r="E17" s="108">
        <f t="shared" si="4"/>
        <v>201524.5</v>
      </c>
      <c r="F17" s="108">
        <f t="shared" si="4"/>
        <v>201720.6</v>
      </c>
      <c r="G17" s="108">
        <f t="shared" si="4"/>
        <v>201720.6</v>
      </c>
      <c r="H17" s="108">
        <f t="shared" si="4"/>
        <v>201720.6</v>
      </c>
      <c r="I17" s="108">
        <f t="shared" si="4"/>
        <v>201720.6</v>
      </c>
      <c r="J17" s="108">
        <f t="shared" si="4"/>
        <v>201720.6</v>
      </c>
      <c r="K17" s="108">
        <f t="shared" si="4"/>
        <v>201720.6</v>
      </c>
      <c r="L17" s="108">
        <f t="shared" si="4"/>
        <v>201720.6</v>
      </c>
      <c r="M17" s="108">
        <f t="shared" si="4"/>
        <v>201720.6</v>
      </c>
      <c r="N17" s="17"/>
    </row>
    <row r="18" spans="1:14" ht="15.75" customHeight="1" x14ac:dyDescent="0.35">
      <c r="A18" s="6" t="s">
        <v>71</v>
      </c>
      <c r="B18" s="108">
        <f>SUM(C18:M18)</f>
        <v>2198974.2999999998</v>
      </c>
      <c r="C18" s="108">
        <f>'Прогноз прил 3'!D101</f>
        <v>200145.3</v>
      </c>
      <c r="D18" s="108">
        <f>'Прогноз прил 3'!E101</f>
        <v>200252</v>
      </c>
      <c r="E18" s="108">
        <f>'Прогноз прил 3'!F101</f>
        <v>199777</v>
      </c>
      <c r="F18" s="108">
        <f>'Прогноз прил 3'!G101</f>
        <v>199850</v>
      </c>
      <c r="G18" s="108">
        <f>'Прогноз прил 3'!H101</f>
        <v>199850</v>
      </c>
      <c r="H18" s="108">
        <f>'Прогноз прил 3'!I101</f>
        <v>199850</v>
      </c>
      <c r="I18" s="108">
        <f>'Прогноз прил 3'!J101</f>
        <v>199850</v>
      </c>
      <c r="J18" s="108">
        <f>'Прогноз прил 3'!K101</f>
        <v>199850</v>
      </c>
      <c r="K18" s="108">
        <f>'Прогноз прил 3'!L101</f>
        <v>199850</v>
      </c>
      <c r="L18" s="108">
        <f>'Прогноз прил 3'!M101</f>
        <v>199850</v>
      </c>
      <c r="M18" s="108">
        <f>'Прогноз прил 3'!N101</f>
        <v>199850</v>
      </c>
      <c r="N18" s="17"/>
    </row>
    <row r="19" spans="1:14" ht="15.75" customHeight="1" x14ac:dyDescent="0.35">
      <c r="A19" s="6" t="s">
        <v>72</v>
      </c>
      <c r="B19" s="108">
        <f>SUM(C19:M19)</f>
        <v>19601.099999999999</v>
      </c>
      <c r="C19" s="108">
        <f>'Прогноз прил 3'!D98</f>
        <v>1335.1</v>
      </c>
      <c r="D19" s="108">
        <f>'Прогноз прил 3'!E98</f>
        <v>1553.7</v>
      </c>
      <c r="E19" s="108">
        <f>'Прогноз прил 3'!F98</f>
        <v>1747.5</v>
      </c>
      <c r="F19" s="108">
        <f>'Прогноз прил 3'!G98</f>
        <v>1870.6</v>
      </c>
      <c r="G19" s="108">
        <f>'Прогноз прил 3'!H98</f>
        <v>1870.6</v>
      </c>
      <c r="H19" s="108">
        <f>'Прогноз прил 3'!I98</f>
        <v>1870.6</v>
      </c>
      <c r="I19" s="108">
        <f>'Прогноз прил 3'!J98</f>
        <v>1870.6</v>
      </c>
      <c r="J19" s="108">
        <f>'Прогноз прил 3'!K98</f>
        <v>1870.6</v>
      </c>
      <c r="K19" s="108">
        <f>'Прогноз прил 3'!L98</f>
        <v>1870.6</v>
      </c>
      <c r="L19" s="108">
        <f>'Прогноз прил 3'!M98</f>
        <v>1870.6</v>
      </c>
      <c r="M19" s="108">
        <f>'Прогноз прил 3'!N98</f>
        <v>1870.6</v>
      </c>
      <c r="N19" s="17"/>
    </row>
    <row r="20" spans="1:14" ht="15.75" customHeight="1" x14ac:dyDescent="0.35">
      <c r="A20" s="4"/>
      <c r="B20" s="112"/>
      <c r="C20" s="112"/>
      <c r="D20" s="112"/>
      <c r="E20" s="112"/>
      <c r="F20" s="112"/>
      <c r="G20" s="112"/>
      <c r="H20" s="113"/>
      <c r="I20" s="113"/>
      <c r="J20" s="113"/>
      <c r="K20" s="113"/>
      <c r="L20" s="113"/>
      <c r="M20" s="113"/>
      <c r="N20" s="18"/>
    </row>
  </sheetData>
  <sheetProtection selectLockedCells="1" selectUnlockedCells="1"/>
  <pageMargins left="0.7" right="0.7" top="0.75" bottom="0.75" header="0.51180555555555551" footer="0.51180555555555551"/>
  <pageSetup paperSize="9" scale="52" firstPageNumber="0" fitToHeight="0" orientation="landscape" r:id="rId1"/>
  <headerFooter alignWithMargins="0"/>
  <colBreaks count="1" manualBreakCount="1">
    <brk id="13" max="1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20"/>
  <sheetViews>
    <sheetView workbookViewId="0"/>
  </sheetViews>
  <sheetFormatPr defaultRowHeight="14.4" x14ac:dyDescent="0.3"/>
  <cols>
    <col min="2" max="2" width="14.88671875" customWidth="1"/>
    <col min="3" max="3" width="12" customWidth="1"/>
    <col min="4" max="4" width="11.109375" customWidth="1"/>
    <col min="5" max="5" width="13.109375" customWidth="1"/>
    <col min="6" max="6" width="13.44140625" customWidth="1"/>
    <col min="7" max="7" width="12.44140625" customWidth="1"/>
    <col min="9" max="9" width="9.44140625" bestFit="1" customWidth="1"/>
    <col min="10" max="10" width="12.44140625" customWidth="1"/>
    <col min="11" max="11" width="11.88671875" customWidth="1"/>
    <col min="12" max="12" width="10.88671875" customWidth="1"/>
    <col min="13" max="13" width="11.44140625" customWidth="1"/>
    <col min="14" max="14" width="10.44140625" customWidth="1"/>
  </cols>
  <sheetData>
    <row r="6" spans="1:13" ht="45.15" customHeight="1" x14ac:dyDescent="0.3">
      <c r="A6" s="385" t="s">
        <v>81</v>
      </c>
      <c r="B6" s="385" t="s">
        <v>82</v>
      </c>
      <c r="C6" s="385"/>
      <c r="D6" s="385"/>
      <c r="E6" s="385"/>
      <c r="F6" s="385"/>
      <c r="G6" s="385"/>
    </row>
    <row r="7" spans="1:13" x14ac:dyDescent="0.3">
      <c r="A7" s="385"/>
      <c r="B7" s="385" t="s">
        <v>5</v>
      </c>
      <c r="C7" s="385" t="s">
        <v>83</v>
      </c>
      <c r="D7" s="385"/>
      <c r="E7" s="385"/>
      <c r="F7" s="385"/>
      <c r="G7" s="385"/>
    </row>
    <row r="8" spans="1:13" x14ac:dyDescent="0.3">
      <c r="A8" s="385"/>
      <c r="B8" s="385"/>
      <c r="C8" s="8" t="s">
        <v>84</v>
      </c>
      <c r="D8" s="8" t="s">
        <v>85</v>
      </c>
      <c r="E8" s="8" t="s">
        <v>86</v>
      </c>
      <c r="F8" s="8" t="s">
        <v>87</v>
      </c>
      <c r="G8" s="8" t="s">
        <v>88</v>
      </c>
    </row>
    <row r="9" spans="1:13" ht="39.6" x14ac:dyDescent="0.3">
      <c r="A9" s="8" t="s">
        <v>89</v>
      </c>
      <c r="B9" s="12" t="e">
        <f t="shared" ref="B9:G9" si="0">B11+B12</f>
        <v>#VALUE!</v>
      </c>
      <c r="C9" s="12">
        <f t="shared" si="0"/>
        <v>266948.19</v>
      </c>
      <c r="D9" s="9">
        <f t="shared" si="0"/>
        <v>265284.77999999997</v>
      </c>
      <c r="E9" s="9" t="e">
        <f t="shared" si="0"/>
        <v>#VALUE!</v>
      </c>
      <c r="F9" s="9" t="e">
        <f t="shared" si="0"/>
        <v>#VALUE!</v>
      </c>
      <c r="G9" s="9" t="e">
        <f t="shared" si="0"/>
        <v>#VALUE!</v>
      </c>
    </row>
    <row r="10" spans="1:13" ht="26.4" x14ac:dyDescent="0.3">
      <c r="A10" s="8" t="s">
        <v>62</v>
      </c>
      <c r="B10" s="12"/>
      <c r="C10" s="12"/>
      <c r="D10" s="9"/>
      <c r="E10" s="9"/>
      <c r="F10" s="9"/>
      <c r="G10" s="9"/>
    </row>
    <row r="11" spans="1:13" ht="39.6" x14ac:dyDescent="0.3">
      <c r="A11" s="8" t="s">
        <v>71</v>
      </c>
      <c r="B11" s="26">
        <f>SUM(C11:G11)</f>
        <v>519940.67</v>
      </c>
      <c r="C11" s="26">
        <f>'Прогноз прил 3'!D121+'Прогноз прил 3'!D130</f>
        <v>229840.99000000002</v>
      </c>
      <c r="D11" s="10">
        <f>SUM('Прогноз прил 3'!E121,'Прогноз прил 3'!E130)</f>
        <v>226595.08</v>
      </c>
      <c r="E11" s="10">
        <f>SUM('Прогноз прил 3'!F121,'Прогноз прил 3'!F130)</f>
        <v>13314.6</v>
      </c>
      <c r="F11" s="10">
        <f>SUM('Прогноз прил 3'!G121,'Прогноз прил 3'!G130)</f>
        <v>25470</v>
      </c>
      <c r="G11" s="10">
        <f>SUM('Прогноз прил 3'!H121,'Прогноз прил 3'!H130)</f>
        <v>24720</v>
      </c>
      <c r="I11" s="3"/>
      <c r="J11" s="3"/>
      <c r="K11" s="3"/>
      <c r="L11" s="3"/>
      <c r="M11" s="3"/>
    </row>
    <row r="12" spans="1:13" ht="35.25" customHeight="1" x14ac:dyDescent="0.3">
      <c r="A12" s="385" t="s">
        <v>72</v>
      </c>
      <c r="B12" s="386" t="e">
        <f>SUM(C12:G14)</f>
        <v>#VALUE!</v>
      </c>
      <c r="C12" s="387">
        <f>'Прогноз прил 3'!D135+'Прогноз прил 3'!D127</f>
        <v>37107.199999999997</v>
      </c>
      <c r="D12" s="388">
        <f>'Прогноз прил 3'!E135+'Прогноз прил 3'!E127</f>
        <v>38689.699999999997</v>
      </c>
      <c r="E12" s="388" t="e">
        <f>'Прогноз прил 3'!F135+'Прогноз прил 3'!F127</f>
        <v>#VALUE!</v>
      </c>
      <c r="F12" s="388" t="e">
        <f>'Прогноз прил 3'!G135+'Прогноз прил 3'!G127</f>
        <v>#VALUE!</v>
      </c>
      <c r="G12" s="388" t="e">
        <f>'Прогноз прил 3'!H135+'Прогноз прил 3'!H127</f>
        <v>#VALUE!</v>
      </c>
    </row>
    <row r="13" spans="1:13" ht="15" customHeight="1" x14ac:dyDescent="0.3">
      <c r="A13" s="385"/>
      <c r="B13" s="386"/>
      <c r="C13" s="386"/>
      <c r="D13" s="389"/>
      <c r="E13" s="389"/>
      <c r="F13" s="389"/>
      <c r="G13" s="389"/>
    </row>
    <row r="14" spans="1:13" ht="15.75" customHeight="1" x14ac:dyDescent="0.3">
      <c r="A14" s="385"/>
      <c r="B14" s="386"/>
      <c r="C14" s="386"/>
      <c r="D14" s="389"/>
      <c r="E14" s="389"/>
      <c r="F14" s="389"/>
      <c r="G14" s="389"/>
    </row>
    <row r="16" spans="1:13" ht="15.6" x14ac:dyDescent="0.3">
      <c r="C16" s="11">
        <v>515</v>
      </c>
      <c r="D16" s="11">
        <v>520</v>
      </c>
      <c r="E16" s="11">
        <v>520</v>
      </c>
      <c r="F16" s="11">
        <v>520</v>
      </c>
      <c r="G16" s="11">
        <v>520</v>
      </c>
    </row>
    <row r="18" spans="3:7" x14ac:dyDescent="0.3">
      <c r="C18" s="385">
        <v>15165.4</v>
      </c>
      <c r="D18" s="385">
        <v>15165.4</v>
      </c>
      <c r="E18" s="385">
        <v>15165.4</v>
      </c>
      <c r="F18" s="385">
        <v>15165.4</v>
      </c>
      <c r="G18" s="385">
        <v>15165.4</v>
      </c>
    </row>
    <row r="19" spans="3:7" x14ac:dyDescent="0.3">
      <c r="C19" s="385"/>
      <c r="D19" s="385"/>
      <c r="E19" s="385"/>
      <c r="F19" s="385"/>
      <c r="G19" s="385"/>
    </row>
    <row r="20" spans="3:7" x14ac:dyDescent="0.3">
      <c r="C20" s="385"/>
      <c r="D20" s="385"/>
      <c r="E20" s="385"/>
      <c r="F20" s="385"/>
      <c r="G20" s="385"/>
    </row>
  </sheetData>
  <mergeCells count="16">
    <mergeCell ref="A6:A8"/>
    <mergeCell ref="B6:G6"/>
    <mergeCell ref="B7:B8"/>
    <mergeCell ref="C7:G7"/>
    <mergeCell ref="A12:A14"/>
    <mergeCell ref="B12:B14"/>
    <mergeCell ref="C12:C14"/>
    <mergeCell ref="D12:D14"/>
    <mergeCell ref="E12:E14"/>
    <mergeCell ref="F12:F14"/>
    <mergeCell ref="G12:G14"/>
    <mergeCell ref="C18:C20"/>
    <mergeCell ref="D18:D20"/>
    <mergeCell ref="E18:E20"/>
    <mergeCell ref="F18:F20"/>
    <mergeCell ref="G18:G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Детализация</vt:lpstr>
      <vt:lpstr>Прогноз прил 3</vt:lpstr>
      <vt:lpstr>капитальные затраты</vt:lpstr>
      <vt:lpstr>Кап Газ</vt:lpstr>
      <vt:lpstr>'Прогноз прил 3'!Excel_BuiltIn_Print_Area</vt:lpstr>
      <vt:lpstr>'Прогноз прил 3'!Заголовки_для_печати</vt:lpstr>
      <vt:lpstr>Детализация!Область_печати</vt:lpstr>
      <vt:lpstr>'капитальные затраты'!Область_печати</vt:lpstr>
      <vt:lpstr>'Прогноз прил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n227gsv</dc:creator>
  <cp:lastModifiedBy>t502kvv</cp:lastModifiedBy>
  <cp:revision>46</cp:revision>
  <cp:lastPrinted>2023-06-14T12:48:01Z</cp:lastPrinted>
  <dcterms:created xsi:type="dcterms:W3CDTF">2013-09-15T05:28:45Z</dcterms:created>
  <dcterms:modified xsi:type="dcterms:W3CDTF">2023-06-14T12:51:12Z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АКО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